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95" windowWidth="15480" windowHeight="11580" tabRatio="961" activeTab="0"/>
  </bookViews>
  <sheets>
    <sheet name="Deckblatt" sheetId="1" r:id="rId1"/>
    <sheet name="Selbstverständnis" sheetId="2" r:id="rId2"/>
    <sheet name="Privatentnahmen" sheetId="3" r:id="rId3"/>
    <sheet name="UmstzPlan 1. Jahr" sheetId="4" r:id="rId4"/>
    <sheet name="Ertragsv. 2015" sheetId="5" r:id="rId5"/>
    <sheet name="LiquiRech.1 Jahr" sheetId="6" r:id="rId6"/>
    <sheet name="Finanz_AfA_Investitionen" sheetId="7" r:id="rId7"/>
  </sheets>
  <externalReferences>
    <externalReference r:id="rId10"/>
    <externalReference r:id="rId11"/>
    <externalReference r:id="rId12"/>
    <externalReference r:id="rId13"/>
  </externalReferences>
  <definedNames>
    <definedName name="Alternative_2">'[2]Umsätze'!#REF!</definedName>
    <definedName name="Alternative_3">'[2]Umsätze'!#REF!</definedName>
    <definedName name="Alternative_4">'[2]Umsätze'!#REF!</definedName>
    <definedName name="_xlnm.Print_Area" localSheetId="4">'Ertragsv. 2015'!$A$1:$S$46</definedName>
    <definedName name="_xlnm.Print_Area" localSheetId="6">'Finanz_AfA_Investitionen'!$A$1:$K$38</definedName>
    <definedName name="_xlnm.Print_Area" localSheetId="5">'LiquiRech.1 Jahr'!$A$1:$Q$29</definedName>
    <definedName name="_xlnm.Print_Area" localSheetId="2">'Privatentnahmen'!$A$1:$N$36</definedName>
    <definedName name="_xlnm.Print_Area" localSheetId="3">'UmstzPlan 1. Jahr'!$A$2:$AF$36</definedName>
    <definedName name="Kosten">'[1]2012'!$C$62</definedName>
    <definedName name="Materialkosten">#REF!</definedName>
    <definedName name="Materialkosten_Rechner__Jahresplanung_ohne_monatsgenaue_Verteilung">#REF!</definedName>
    <definedName name="MoUm">'[1]2012'!$C$61</definedName>
    <definedName name="UmRe">'[1]2012'!$C$60</definedName>
    <definedName name="Var1_Handw_DL">'[4]2013'!$I$53</definedName>
    <definedName name="Var2_Han_Gastro">'[4]2013'!$I$54</definedName>
    <definedName name="WE">'[1]2012'!$C$63</definedName>
    <definedName name="WL_BP_De" localSheetId="0">'Deckblatt'!#REF!</definedName>
    <definedName name="WL_BP_Fm" localSheetId="0">'Deckblatt'!#REF!</definedName>
    <definedName name="WL_BP_Mm" localSheetId="0">'Deckblatt'!$B$16</definedName>
    <definedName name="WL_BP_Re" localSheetId="0">'Deckblatt'!#REF!</definedName>
    <definedName name="WL_BP_To" localSheetId="0">'Deckblatt'!#REF!</definedName>
    <definedName name="Z_947F3850_7AA3_4837_85A4_CE18993ECC8C_.wvu.PrintArea" localSheetId="0" hidden="1">'Deckblatt'!$B$1:$E$26</definedName>
    <definedName name="Z_A57FB75A_A9C6_4363_92C4_C633F764E6EC_.wvu.PrintArea" localSheetId="4" hidden="1">'Ertragsv. 2015'!$A$1:$T$44</definedName>
    <definedName name="Z_A57FB75A_A9C6_4363_92C4_C633F764E6EC_.wvu.PrintArea" localSheetId="6" hidden="1">'Finanz_AfA_Investitionen'!$B$1:$O$38</definedName>
    <definedName name="Z_BC156859_3458_406D_ACE0_C2ED0EEAE0D7_.wvu.Cols" localSheetId="2" hidden="1">'Privatentnahmen'!$J:$K</definedName>
    <definedName name="Z_BC156859_3458_406D_ACE0_C2ED0EEAE0D7_.wvu.PrintArea" localSheetId="0" hidden="1">'Deckblatt'!$B$1:$E$26</definedName>
    <definedName name="Z_BC156859_3458_406D_ACE0_C2ED0EEAE0D7_.wvu.PrintArea" localSheetId="2" hidden="1">'Privatentnahmen'!$B$1:$K$38</definedName>
    <definedName name="Z_FC62AB03_1E1B_40DD_97B7_FC10FADA3A15_.wvu.Cols" localSheetId="2" hidden="1">'Privatentnahmen'!$J:$K</definedName>
    <definedName name="Z_FC62AB03_1E1B_40DD_97B7_FC10FADA3A15_.wvu.PrintArea" localSheetId="0" hidden="1">'Deckblatt'!$B$1:$E$26</definedName>
    <definedName name="Z_FC62AB03_1E1B_40DD_97B7_FC10FADA3A15_.wvu.PrintArea" localSheetId="4" hidden="1">'Ertragsv. 2015'!$A$1:$P$22</definedName>
    <definedName name="Z_FC62AB03_1E1B_40DD_97B7_FC10FADA3A15_.wvu.PrintArea" localSheetId="6" hidden="1">'Finanz_AfA_Investitionen'!$B$1:$O$38</definedName>
    <definedName name="Z_FC62AB03_1E1B_40DD_97B7_FC10FADA3A15_.wvu.PrintArea" localSheetId="2" hidden="1">'Privatentnahmen'!$B$1:$K$38</definedName>
    <definedName name="Z_FC62AB03_1E1B_40DD_97B7_FC10FADA3A15_.wvu.Rows" localSheetId="4" hidden="1">'Ertragsv. 2015'!#REF!</definedName>
  </definedNames>
  <calcPr fullCalcOnLoad="1"/>
</workbook>
</file>

<file path=xl/comments1.xml><?xml version="1.0" encoding="utf-8"?>
<comments xmlns="http://schemas.openxmlformats.org/spreadsheetml/2006/main">
  <authors>
    <author>infinitas bei hannoverimpuls</author>
  </authors>
  <commentList>
    <comment ref="C9" authorId="0">
      <text>
        <r>
          <rPr>
            <b/>
            <sz val="8"/>
            <rFont val="Tahoma"/>
            <family val="2"/>
          </rPr>
          <t>Bitte legen Sie hier die Höhe des Umsatzsteuersatzes (0%, 7% oder 19%) fest. 
Der angegebene Satz wird automatisch an den benötigen Stellen in der Datei verwendet.</t>
        </r>
      </text>
    </comment>
  </commentList>
</comments>
</file>

<file path=xl/comments3.xml><?xml version="1.0" encoding="utf-8"?>
<comments xmlns="http://schemas.openxmlformats.org/spreadsheetml/2006/main">
  <authors>
    <author>sabine detering</author>
    <author>Rechner</author>
    <author>Admin</author>
  </authors>
  <commentList>
    <comment ref="C20" authorId="0">
      <text>
        <r>
          <rPr>
            <b/>
            <sz val="10"/>
            <rFont val="Verdana"/>
            <family val="2"/>
          </rPr>
          <t>Vorhandenes Fahrzeug  in Privatkosten planen, Neuanschaffung ggf. als Betriebskosten!</t>
        </r>
      </text>
    </comment>
    <comment ref="C31" authorId="0">
      <text>
        <r>
          <rPr>
            <b/>
            <sz val="10"/>
            <rFont val="Verdana"/>
            <family val="2"/>
          </rPr>
          <t xml:space="preserve">Wenn Sie die Kostenplanung nur für sich selbst machen, hier keine Einkommen eintragen. 
</t>
        </r>
      </text>
    </comment>
    <comment ref="C32" authorId="0">
      <text>
        <r>
          <rPr>
            <b/>
            <sz val="10"/>
            <rFont val="Verdana"/>
            <family val="2"/>
          </rPr>
          <t xml:space="preserve">Arbeitslosengeld, Gründungszuschuss, Einstiegsgeld wird in der Liquiditätsplanung berücksichtigt!
</t>
        </r>
      </text>
    </comment>
    <comment ref="F5" authorId="1">
      <text>
        <r>
          <rPr>
            <b/>
            <sz val="10"/>
            <rFont val="Verdana"/>
            <family val="2"/>
          </rPr>
          <t>Z.B. 3% Inflation</t>
        </r>
      </text>
    </comment>
    <comment ref="H5" authorId="1">
      <text>
        <r>
          <rPr>
            <b/>
            <sz val="10"/>
            <rFont val="Verdana"/>
            <family val="2"/>
          </rPr>
          <t>Z.B. 3 % Inflation</t>
        </r>
      </text>
    </comment>
    <comment ref="M4" authorId="1">
      <text>
        <r>
          <rPr>
            <b/>
            <sz val="10"/>
            <rFont val="Verdana"/>
            <family val="2"/>
          </rPr>
          <t>Diese Erläuterungen dienen Ihnen als Gedächtnisstütze für die spätere Nachvollziehbarkeit sowie der Plausibilisierung der Angaben. Bitte tragen Sie hier ein, für welches konkreten Aufwendungen Sie die Positionen planen. Machen Sie sich während des gesamten Planungsprozesses Notizen.</t>
        </r>
      </text>
    </comment>
    <comment ref="C4" authorId="1">
      <text>
        <r>
          <rPr>
            <b/>
            <sz val="10"/>
            <rFont val="Verdana"/>
            <family val="2"/>
          </rPr>
          <t>Bitte geben Sie Bruttowerte an!
Falls es sich bei dem zu gründendem Unternehmen um eine GmbH handelt, sind in dieser Tabelle keine Eintragungen vorzunehmen! Der Geschäftsführer bezieht ein Gehalt, welches in dem Tabellenblatt ArbStd_MA berücksichtigt wird.</t>
        </r>
      </text>
    </comment>
    <comment ref="F7" authorId="2">
      <text>
        <r>
          <rPr>
            <b/>
            <sz val="9"/>
            <rFont val="Tahoma"/>
            <family val="2"/>
          </rPr>
          <t>Admin:</t>
        </r>
        <r>
          <rPr>
            <sz val="9"/>
            <rFont val="Tahoma"/>
            <family val="2"/>
          </rPr>
          <t xml:space="preserve">
Beispiel zu Kommentar unten</t>
        </r>
      </text>
    </comment>
  </commentList>
</comments>
</file>

<file path=xl/comments4.xml><?xml version="1.0" encoding="utf-8"?>
<comments xmlns="http://schemas.openxmlformats.org/spreadsheetml/2006/main">
  <authors>
    <author>Rechner</author>
    <author>infinitas bei hannoverimpuls</author>
    <author>Admin</author>
    <author>Adamy</author>
  </authors>
  <commentList>
    <comment ref="AC5" authorId="0">
      <text>
        <r>
          <rPr>
            <b/>
            <sz val="10"/>
            <rFont val="Verdana"/>
            <family val="2"/>
          </rPr>
          <t xml:space="preserve">Durchschnittlicher monatlicher Stundenaufwand </t>
        </r>
      </text>
    </comment>
    <comment ref="C6" authorId="0">
      <text>
        <r>
          <rPr>
            <b/>
            <sz val="10"/>
            <rFont val="Verdana"/>
            <family val="2"/>
          </rPr>
          <t>Hierbei handelt es sich um Netto-Preise.</t>
        </r>
      </text>
    </comment>
    <comment ref="E6" authorId="0">
      <text>
        <r>
          <rPr>
            <b/>
            <sz val="10"/>
            <rFont val="Verdana"/>
            <family val="2"/>
          </rPr>
          <t>Hierbei kann es sich um verkaufte Stückzahlen, verkaufte Stunden, Anzahl an verkauften Provisionen etc. handeln</t>
        </r>
      </text>
    </comment>
    <comment ref="F6" authorId="0">
      <text>
        <r>
          <rPr>
            <b/>
            <sz val="10"/>
            <rFont val="Verdana"/>
            <family val="2"/>
          </rPr>
          <t>Produktionsstunden gesamt = aufgewendete Stunden für die gesamte Herstellung der Produkte bzw. die Dauer der Leistungserbringungen. (Prod.Stunden eines Produktes multipliziert mit den verkauften Stück)</t>
        </r>
      </text>
    </comment>
    <comment ref="G6" authorId="0">
      <text>
        <r>
          <rPr>
            <b/>
            <sz val="10"/>
            <rFont val="Verdana"/>
            <family val="2"/>
          </rPr>
          <t>Hierbei kann es sich um verkaufte Stückzahlen, verkaufte Stunden, Anzahl an verkauften Provisionen etc. handeln</t>
        </r>
      </text>
    </comment>
    <comment ref="I6" authorId="0">
      <text>
        <r>
          <rPr>
            <b/>
            <sz val="10"/>
            <rFont val="Verdana"/>
            <family val="2"/>
          </rPr>
          <t>Hierbei kann es sich um verkaufte Stückzahlen, verkaufte Stunden, Anzahl an verkauften Provisionen etc. handeln</t>
        </r>
      </text>
    </comment>
    <comment ref="K6" authorId="0">
      <text>
        <r>
          <rPr>
            <b/>
            <sz val="10"/>
            <rFont val="Verdana"/>
            <family val="2"/>
          </rPr>
          <t>Hierbei kann es sich um verkaufte Stückzahlen, verkaufte Stunden, Anzahl an verkauften Provisionen etc. handeln</t>
        </r>
      </text>
    </comment>
    <comment ref="M6" authorId="0">
      <text>
        <r>
          <rPr>
            <b/>
            <sz val="10"/>
            <rFont val="Verdana"/>
            <family val="2"/>
          </rPr>
          <t>Hierbei kann es sich um verkaufte Stückzahlen, verkaufte Stunden, Anzahl an verkauften Provisionen etc. handeln</t>
        </r>
      </text>
    </comment>
    <comment ref="O6" authorId="0">
      <text>
        <r>
          <rPr>
            <b/>
            <sz val="10"/>
            <rFont val="Verdana"/>
            <family val="2"/>
          </rPr>
          <t>Hierbei kann es sich um verkaufte Stückzahlen, verkaufte Stunden, Anzahl an verkauften Provisionen etc. handeln</t>
        </r>
      </text>
    </comment>
    <comment ref="Q6" authorId="0">
      <text>
        <r>
          <rPr>
            <b/>
            <sz val="10"/>
            <rFont val="Verdana"/>
            <family val="2"/>
          </rPr>
          <t>Hierbei kann es sich um verkaufte Stückzahlen, verkaufte Stunden, Anzahl an verkauften Provisionen etc. handeln</t>
        </r>
      </text>
    </comment>
    <comment ref="S6" authorId="0">
      <text>
        <r>
          <rPr>
            <b/>
            <sz val="10"/>
            <rFont val="Verdana"/>
            <family val="2"/>
          </rPr>
          <t>Hierbei kann es sich um verkaufte Stückzahlen, verkaufte Stunden, Anzahl an verkauften Provisionen etc. handeln</t>
        </r>
      </text>
    </comment>
    <comment ref="U6" authorId="0">
      <text>
        <r>
          <rPr>
            <b/>
            <sz val="10"/>
            <rFont val="Verdana"/>
            <family val="2"/>
          </rPr>
          <t>Hierbei kann es sich um verkaufte Stückzahlen, verkaufte Stunden, Anzahl an verkauften Provisionen etc. handeln</t>
        </r>
      </text>
    </comment>
    <comment ref="W6" authorId="0">
      <text>
        <r>
          <rPr>
            <b/>
            <sz val="10"/>
            <rFont val="Verdana"/>
            <family val="2"/>
          </rPr>
          <t>Hierbei kann es sich um verkaufte Stückzahlen, verkaufte Stunden, Anzahl an verkauften Provisionen etc. handeln</t>
        </r>
      </text>
    </comment>
    <comment ref="Y6" authorId="0">
      <text>
        <r>
          <rPr>
            <b/>
            <sz val="10"/>
            <rFont val="Verdana"/>
            <family val="2"/>
          </rPr>
          <t>Hierbei kann es sich um verkaufte Stückzahlen, verkaufte Stunden, Anzahl an verkauften Provisionen etc. handeln</t>
        </r>
      </text>
    </comment>
    <comment ref="AA6" authorId="0">
      <text>
        <r>
          <rPr>
            <b/>
            <sz val="10"/>
            <rFont val="Verdana"/>
            <family val="2"/>
          </rPr>
          <t>Hierbei kann es sich um verkaufte Stückzahlen, verkaufte Stunden, Anzahl an verkauften Provisionen etc. handeln</t>
        </r>
      </text>
    </comment>
    <comment ref="E3" authorId="0">
      <text>
        <r>
          <rPr>
            <b/>
            <sz val="10"/>
            <rFont val="Verdana"/>
            <family val="2"/>
          </rPr>
          <t>Die Plan-Monate werden automatisch aus dem Tabellenblatt GuV 1.Jahr übernommen.</t>
        </r>
      </text>
    </comment>
    <comment ref="B5" authorId="0">
      <text>
        <r>
          <rPr>
            <b/>
            <sz val="10"/>
            <rFont val="Verdana"/>
            <family val="2"/>
          </rPr>
          <t>Dieser Wert ist die Summe der realisierten monatlichen Leistungs- bzw. Produktionsstunden, die für Ihre Produkte / Leistungen aufgewendet werden.</t>
        </r>
      </text>
    </comment>
    <comment ref="D6" authorId="1">
      <text>
        <r>
          <rPr>
            <b/>
            <sz val="11"/>
            <rFont val="Tahoma"/>
            <family val="2"/>
          </rPr>
          <t xml:space="preserve">Produktionsstunden = aufgewendete Stunden für die Herstellung </t>
        </r>
        <r>
          <rPr>
            <b/>
            <u val="single"/>
            <sz val="11"/>
            <rFont val="Tahoma"/>
            <family val="2"/>
          </rPr>
          <t xml:space="preserve">eines </t>
        </r>
        <r>
          <rPr>
            <b/>
            <sz val="11"/>
            <rFont val="Tahoma"/>
            <family val="2"/>
          </rPr>
          <t xml:space="preserve">Produktes bzw. die Dauer </t>
        </r>
        <r>
          <rPr>
            <b/>
            <u val="single"/>
            <sz val="11"/>
            <rFont val="Tahoma"/>
            <family val="2"/>
          </rPr>
          <t xml:space="preserve">einer </t>
        </r>
        <r>
          <rPr>
            <b/>
            <sz val="11"/>
            <rFont val="Tahoma"/>
            <family val="2"/>
          </rPr>
          <t>Leistungserbringung</t>
        </r>
      </text>
    </comment>
    <comment ref="H6" authorId="0">
      <text>
        <r>
          <rPr>
            <b/>
            <sz val="10"/>
            <rFont val="Verdana"/>
            <family val="2"/>
          </rPr>
          <t>Produktionsstunden gesamt = aufgewendete Stunden für die gesamte Herstellung der Produkte bzw. die Dauer der Leistungserbringungen. (Prod.Stunden eines Produktes multipliziert mit den verkauften Stück)</t>
        </r>
      </text>
    </comment>
    <comment ref="J6" authorId="0">
      <text>
        <r>
          <rPr>
            <b/>
            <sz val="10"/>
            <rFont val="Verdana"/>
            <family val="2"/>
          </rPr>
          <t>Produktionsstunden gesamt = aufgewendete Stunden für die gesamte Herstellung der Produkte bzw. die Dauer der Leistungserbringungen. (Prod.Stunden eines Produktes multipliziert mit den verkauften Stück)</t>
        </r>
      </text>
    </comment>
    <comment ref="L6" authorId="0">
      <text>
        <r>
          <rPr>
            <b/>
            <sz val="10"/>
            <rFont val="Verdana"/>
            <family val="2"/>
          </rPr>
          <t>Produktionsstunden gesamt = aufgewendete Stunden für die gesamte Herstellung der Produkte bzw. die Dauer der Leistungserbringungen. (Prod.Stunden eines Produktes multipliziert mit den verkauften Stück)</t>
        </r>
      </text>
    </comment>
    <comment ref="N6" authorId="0">
      <text>
        <r>
          <rPr>
            <b/>
            <sz val="10"/>
            <rFont val="Verdana"/>
            <family val="2"/>
          </rPr>
          <t>Produktionsstunden gesamt = aufgewendete Stunden für die gesamte Herstellung der Produkte bzw. die Dauer der Leistungserbringungen. (Prod.Stunden eines Produktes multipliziert mit den verkauften Stück)</t>
        </r>
      </text>
    </comment>
    <comment ref="P6" authorId="0">
      <text>
        <r>
          <rPr>
            <b/>
            <sz val="10"/>
            <rFont val="Verdana"/>
            <family val="2"/>
          </rPr>
          <t>Produktionsstunden gesamt = aufgewendete Stunden für die gesamte Herstellung der Produkte bzw. die Dauer der Leistungserbringungen. (Prod.Stunden eines Produktes multipliziert mit den verkauften Stück)</t>
        </r>
      </text>
    </comment>
    <comment ref="R6" authorId="0">
      <text>
        <r>
          <rPr>
            <b/>
            <sz val="10"/>
            <rFont val="Verdana"/>
            <family val="2"/>
          </rPr>
          <t>Produktionsstunden gesamt = aufgewendete Stunden für die gesamte Herstellung der Produkte bzw. die Dauer der Leistungserbringungen. (Prod.Stunden eines Produktes multipliziert mit den verkauften Stück)</t>
        </r>
      </text>
    </comment>
    <comment ref="T6" authorId="0">
      <text>
        <r>
          <rPr>
            <b/>
            <sz val="10"/>
            <rFont val="Verdana"/>
            <family val="2"/>
          </rPr>
          <t>Produktionsstunden gesamt = aufgewendete Stunden für die gesamte Herstellung der Produkte bzw. die Dauer der Leistungserbringungen. (Prod.Stunden eines Produktes multipliziert mit den verkauften Stück)</t>
        </r>
      </text>
    </comment>
    <comment ref="V6" authorId="0">
      <text>
        <r>
          <rPr>
            <b/>
            <sz val="10"/>
            <rFont val="Verdana"/>
            <family val="2"/>
          </rPr>
          <t>Produktionsstunden gesamt = aufgewendete Stunden für die gesamte Herstellung der Produkte bzw. die Dauer der Leistungserbringungen. (Prod.Stunden eines Produktes multipliziert mit den verkauften Stück)</t>
        </r>
      </text>
    </comment>
    <comment ref="X6" authorId="0">
      <text>
        <r>
          <rPr>
            <b/>
            <sz val="10"/>
            <rFont val="Verdana"/>
            <family val="2"/>
          </rPr>
          <t>Produktionsstunden gesamt = aufgewendete Stunden für die gesamte Herstellung der Produkte bzw. die Dauer der Leistungserbringungen. (Prod.Stunden eines Produktes multipliziert mit den verkauften Stück)</t>
        </r>
      </text>
    </comment>
    <comment ref="Z6" authorId="0">
      <text>
        <r>
          <rPr>
            <b/>
            <sz val="10"/>
            <rFont val="Verdana"/>
            <family val="2"/>
          </rPr>
          <t>Produktionsstunden gesamt = aufgewendete Stunden für die gesamte Herstellung der Produkte bzw. die Dauer der Leistungserbringungen. (Prod.Stunden eines Produktes multipliziert mit den verkauften Stück)</t>
        </r>
      </text>
    </comment>
    <comment ref="AB6" authorId="0">
      <text>
        <r>
          <rPr>
            <b/>
            <sz val="10"/>
            <rFont val="Verdana"/>
            <family val="2"/>
          </rPr>
          <t>Produktionsstunden gesamt = aufgewendete Stunden für die gesamte Herstellung der Produkte bzw. die Dauer der Leistungserbringungen. (Prod.Stunden eines Produktes multipliziert mit den verkauften Stück)</t>
        </r>
      </text>
    </comment>
    <comment ref="F8" authorId="2">
      <text>
        <r>
          <rPr>
            <b/>
            <sz val="9"/>
            <rFont val="Tahoma"/>
            <family val="2"/>
          </rPr>
          <t>Admin:</t>
        </r>
        <r>
          <rPr>
            <sz val="9"/>
            <rFont val="Tahoma"/>
            <family val="2"/>
          </rPr>
          <t xml:space="preserve">
Siehe Kommentar oben</t>
        </r>
      </text>
    </comment>
    <comment ref="AI6" authorId="3">
      <text>
        <r>
          <rPr>
            <b/>
            <sz val="9"/>
            <rFont val="Tahoma"/>
            <family val="2"/>
          </rPr>
          <t>Adamy:</t>
        </r>
        <r>
          <rPr>
            <sz val="9"/>
            <rFont val="Tahoma"/>
            <family val="2"/>
          </rPr>
          <t xml:space="preserve">
</t>
        </r>
        <r>
          <rPr>
            <sz val="12"/>
            <rFont val="Tahoma"/>
            <family val="2"/>
          </rPr>
          <t>Die Ermittlung durchschnittlicher Einkaufspreise (und Mengen) sollte unbedingt  auf einem Sonderblatt erfolgen; So erzielen sie Planungssicherheit für ihre Umsatzplanung und erhalten in % zum Umsatz den Wareneinkauf</t>
        </r>
      </text>
    </comment>
    <comment ref="AI18" authorId="3">
      <text>
        <r>
          <rPr>
            <b/>
            <sz val="9"/>
            <rFont val="Tahoma"/>
            <family val="2"/>
          </rPr>
          <t>Adamy:</t>
        </r>
        <r>
          <rPr>
            <sz val="9"/>
            <rFont val="Tahoma"/>
            <family val="2"/>
          </rPr>
          <t xml:space="preserve">
V</t>
        </r>
        <r>
          <rPr>
            <sz val="12"/>
            <rFont val="Tahoma"/>
            <family val="2"/>
          </rPr>
          <t>erhältnis Wareneinkauf zu Umsatz in %; Wird von Ihnen im Planungsjahr in Zelle A4  eingesetzt!</t>
        </r>
      </text>
    </comment>
  </commentList>
</comments>
</file>

<file path=xl/comments5.xml><?xml version="1.0" encoding="utf-8"?>
<comments xmlns="http://schemas.openxmlformats.org/spreadsheetml/2006/main">
  <authors>
    <author>R?diger Adamy</author>
    <author>infinitas bei hannoverimpuls</author>
    <author>Admin</author>
    <author>Rechner</author>
    <author>Althilftjung</author>
  </authors>
  <commentList>
    <comment ref="M40" authorId="0">
      <text>
        <r>
          <rPr>
            <b/>
            <sz val="10"/>
            <rFont val="Verdana"/>
            <family val="2"/>
          </rPr>
          <t>Die Summe der auf jeden Fall zu deckenden Kosten werden durch die produktiven Stunden und durch die Anzahl der produktiven Mitarbeiter geteilt  (reiner kostendeckender Stundensatz)</t>
        </r>
      </text>
    </comment>
    <comment ref="M41" authorId="0">
      <text>
        <r>
          <rPr>
            <b/>
            <sz val="10"/>
            <rFont val="Verdana"/>
            <family val="2"/>
          </rPr>
          <t>Die Summe aller kalkulierten (also auch die zusätzlichen) Kosten werden durch die produktiven Stunden und durch die Anzahl der produktiven Mitarbeiter geteilt  (ergibt den Ziel-Stundensatz)</t>
        </r>
      </text>
    </comment>
    <comment ref="B27" authorId="1">
      <text>
        <r>
          <rPr>
            <b/>
            <sz val="10"/>
            <rFont val="Verdana"/>
            <family val="2"/>
          </rPr>
          <t>Der Unternehmerlohn ergibt sich durch die privaten Kosten (Tabellenblatt "Privatentnahme")  zzgl. von Risikozulagen (s.u. "Gesamtkalkulation")</t>
        </r>
      </text>
    </comment>
    <comment ref="B29" authorId="1">
      <text>
        <r>
          <rPr>
            <b/>
            <sz val="10"/>
            <rFont val="Verdana"/>
            <family val="2"/>
          </rPr>
          <t>Falls Sie Saisonalverkäufe sowie reduzierte Ware anbieten, können Sie an dieser Stelle einen prozentualen Risikozuschlag berechnen. Das gleiche gilt für die Abwertung von Materialien!</t>
        </r>
      </text>
    </comment>
    <comment ref="O2" authorId="1">
      <text>
        <r>
          <rPr>
            <b/>
            <sz val="10"/>
            <rFont val="Verdana"/>
            <family val="2"/>
          </rPr>
          <t>In dieser Spalten werden die einzelnen monatlichen Positionen für das 1. Geschäftsjahr aufsummiert.</t>
        </r>
      </text>
    </comment>
    <comment ref="Q2" authorId="1">
      <text>
        <r>
          <rPr>
            <b/>
            <sz val="10"/>
            <rFont val="Verdana"/>
            <family val="2"/>
          </rPr>
          <t>In dieser Spalte können Sie branchenübliche Vergleichswerte eintragen, welche Sie recherchiert haben.</t>
        </r>
      </text>
    </comment>
    <comment ref="B6" authorId="2">
      <text>
        <r>
          <rPr>
            <b/>
            <sz val="10"/>
            <rFont val="Verdana"/>
            <family val="2"/>
          </rPr>
          <t>Miete, Gas, Wasser, Strom, sonst. Nebenkosten</t>
        </r>
      </text>
    </comment>
    <comment ref="B7" authorId="2">
      <text>
        <r>
          <rPr>
            <b/>
            <sz val="10"/>
            <rFont val="Verdana"/>
            <family val="2"/>
          </rPr>
          <t>KFZ Steuer, Körperschaftssteuer-Vorauszahlung</t>
        </r>
      </text>
    </comment>
    <comment ref="B8" authorId="2">
      <text>
        <r>
          <rPr>
            <b/>
            <sz val="10"/>
            <rFont val="Verdana"/>
            <family val="2"/>
          </rPr>
          <t>Treibstoff, Reparaturen, Öl</t>
        </r>
      </text>
    </comment>
    <comment ref="B17" authorId="2">
      <text>
        <r>
          <rPr>
            <b/>
            <sz val="10"/>
            <rFont val="Verdana"/>
            <family val="2"/>
          </rPr>
          <t>Der ausgewiesene Zinsaufwand wird automatisch aus dem Dateiblatt Finanzen übernommen</t>
        </r>
      </text>
    </comment>
    <comment ref="D33" authorId="1">
      <text>
        <r>
          <rPr>
            <b/>
            <sz val="10"/>
            <rFont val="Verdana"/>
            <family val="2"/>
          </rPr>
          <t>Körperschaftssteuer</t>
        </r>
      </text>
    </comment>
    <comment ref="F32" authorId="1">
      <text>
        <r>
          <rPr>
            <b/>
            <sz val="10"/>
            <rFont val="Verdana"/>
            <family val="2"/>
          </rPr>
          <t>Solidaritätszuschlag</t>
        </r>
      </text>
    </comment>
    <comment ref="H32" authorId="1">
      <text>
        <r>
          <rPr>
            <b/>
            <sz val="10"/>
            <rFont val="Verdana"/>
            <family val="2"/>
          </rPr>
          <t>Gewerbesteuer</t>
        </r>
      </text>
    </comment>
    <comment ref="B36" authorId="1">
      <text>
        <r>
          <rPr>
            <b/>
            <sz val="10"/>
            <rFont val="Verdana"/>
            <family val="2"/>
          </rPr>
          <t xml:space="preserve">In der Gesamtkalkulation fließen alle Ihre errechneten Kosten zusammen.
In den Zellen Q36 bis Q 39 können Sie folgende Positionen individuell anpassen:
3) Risikozuschlag unternehmerischer Tätigkeit;
4) Eigenkapitalverzinsung;
6) Reingewinnanspruch;
7) Garantie und Gewährleistung.
</t>
        </r>
      </text>
    </comment>
    <comment ref="Q38" authorId="1">
      <text>
        <r>
          <rPr>
            <b/>
            <sz val="10"/>
            <rFont val="Verdana"/>
            <family val="2"/>
          </rPr>
          <t>Sie können den %-Anteil des Risikozuschlags für unternehm. Tätigkeit varibal bestimmen (vom Umsatz)</t>
        </r>
      </text>
    </comment>
    <comment ref="Q39" authorId="1">
      <text>
        <r>
          <rPr>
            <b/>
            <sz val="10"/>
            <rFont val="Verdana"/>
            <family val="2"/>
          </rPr>
          <t>Sie können den Prozentsatz der Eigenkapitalverzinsung variabel bestimmen.</t>
        </r>
      </text>
    </comment>
    <comment ref="Q40" authorId="1">
      <text>
        <r>
          <rPr>
            <b/>
            <sz val="10"/>
            <rFont val="Verdana"/>
            <family val="2"/>
          </rPr>
          <t>Sie können den %-Anteil des Reingewinnanspruches varibal bestimmen (vom Umsatz)</t>
        </r>
      </text>
    </comment>
    <comment ref="Q41" authorId="1">
      <text>
        <r>
          <rPr>
            <b/>
            <sz val="10"/>
            <rFont val="Verdana"/>
            <family val="2"/>
          </rPr>
          <t>Kalkulieren Sie eine variable Rücklage für Garantie und Gewährleistungen</t>
        </r>
      </text>
    </comment>
    <comment ref="R2" authorId="1">
      <text>
        <r>
          <rPr>
            <b/>
            <sz val="10"/>
            <rFont val="Verdana"/>
            <family val="2"/>
          </rPr>
          <t>Diese Erläuterungen dienen Ihnen als Gedächtnisstütze für die spätere Nachvollziehbarkeit sowie der Plausibilisierung der Angaben. Bitte tragen Sie hier ein, für welches konkreten Aufwendungen Sie die Positionen planen. Machen Sie sich während des gesamten Planungsprozesses Notizen.</t>
        </r>
      </text>
    </comment>
    <comment ref="B22" authorId="3">
      <text>
        <r>
          <rPr>
            <b/>
            <sz val="10"/>
            <rFont val="Verdana"/>
            <family val="2"/>
          </rPr>
          <t>Die Abschreibung werden automatisch aus dem Tabellenblatt Finanz_AfA übernommen.</t>
        </r>
      </text>
    </comment>
    <comment ref="B10" authorId="3">
      <text>
        <r>
          <rPr>
            <b/>
            <sz val="10"/>
            <rFont val="Verdana"/>
            <family val="2"/>
          </rPr>
          <t>Marketing, Bewirtung, Messekosten, Hotel- und Übernachtung</t>
        </r>
      </text>
    </comment>
    <comment ref="B12" authorId="3">
      <text>
        <r>
          <rPr>
            <b/>
            <sz val="10"/>
            <rFont val="Verdana"/>
            <family val="2"/>
          </rPr>
          <t>Büromaterialien</t>
        </r>
      </text>
    </comment>
    <comment ref="B13" authorId="2">
      <text>
        <r>
          <rPr>
            <b/>
            <sz val="10"/>
            <rFont val="Verdana"/>
            <family val="2"/>
          </rPr>
          <t>Steuerberater, Rechtsberatung, Beitrag IHK</t>
        </r>
      </text>
    </comment>
    <comment ref="B14" authorId="2">
      <text>
        <r>
          <rPr>
            <b/>
            <sz val="10"/>
            <rFont val="Verdana"/>
            <family val="2"/>
          </rPr>
          <t xml:space="preserve">Geschäftsversicherung, Einbruch, Diebstahl,  Glasbruch, Feuer </t>
        </r>
      </text>
    </comment>
    <comment ref="B15" authorId="2">
      <text>
        <r>
          <rPr>
            <b/>
            <sz val="10"/>
            <rFont val="Verdana"/>
            <family val="2"/>
          </rPr>
          <t>alle Reparaturen  ohne KFZ Reparaturen</t>
        </r>
      </text>
    </comment>
    <comment ref="B16" authorId="2">
      <text>
        <r>
          <rPr>
            <b/>
            <sz val="10"/>
            <rFont val="Verdana"/>
            <family val="2"/>
          </rPr>
          <t>alle Kosten des Geschäftsbetriebes wie z.B. Porto, Kosten der Warenabgabe, Nebenkosten des Geldverkehrs, Verbrauchsmaterial</t>
        </r>
      </text>
    </comment>
    <comment ref="B4" authorId="1">
      <text>
        <r>
          <rPr>
            <b/>
            <sz val="10"/>
            <rFont val="Verdana"/>
            <family val="2"/>
          </rPr>
          <t xml:space="preserve">Tragen Sie in die Zelle A4
 den prozentualen Anteil des Materialeinsatzes gemessen am Umsatz ein. </t>
        </r>
      </text>
    </comment>
    <comment ref="A4" authorId="1">
      <text>
        <r>
          <rPr>
            <b/>
            <sz val="8"/>
            <rFont val="Tahoma"/>
            <family val="2"/>
          </rPr>
          <t>Tragen Sie hier den %-Anteil Ihres Materialeinsatzes gemessen am Umsatz ein. Wenn kein Materialeinsatz=0</t>
        </r>
      </text>
    </comment>
    <comment ref="G41" authorId="1">
      <text>
        <r>
          <rPr>
            <b/>
            <sz val="8"/>
            <rFont val="Tahoma"/>
            <family val="2"/>
          </rPr>
          <t>Betrag wird automatisch aus der o.a. Steuertabelle übernommen. ACHTUNG BEI VERLUSTEN DES UNTERNEHMENS: Um bei Verlusten des Unternehmens die Preise für die Zukunft richtig zu kalkulieren, kann ein Steuerbetrag individuell eingetragen werden.Heben Sie dazu den Blattschutz auf.</t>
        </r>
      </text>
    </comment>
    <comment ref="D32" authorId="1">
      <text>
        <r>
          <rPr>
            <b/>
            <sz val="10"/>
            <rFont val="Verdana"/>
            <family val="2"/>
          </rPr>
          <t xml:space="preserve">Einkommenssteuer. Tabellen zur Ermittlung der Einkommenssteuer können Sie z.B unter dem Link: www.grundtabelle.de einsehen. </t>
        </r>
      </text>
    </comment>
    <comment ref="B28" authorId="1">
      <text>
        <r>
          <rPr>
            <b/>
            <sz val="8"/>
            <rFont val="Tahoma"/>
            <family val="2"/>
          </rPr>
          <t>Dieses Feld ist nur von Händlern auszufüllen! Einen Anhaltspunkt für die Prozentzahl der umsatzlosen Zeit können Sie aus der Tabelle ArbStd_MA Zelle E25 ermitteln: Dort wird die Auslastung in % angegeben. Daraus ergibt sich eine umsatzlose Zeit von etwa: 100-E25.</t>
        </r>
      </text>
    </comment>
    <comment ref="M43" authorId="2">
      <text>
        <r>
          <rPr>
            <b/>
            <sz val="9"/>
            <rFont val="Tahoma"/>
            <family val="2"/>
          </rPr>
          <t>Admin:</t>
        </r>
        <r>
          <rPr>
            <sz val="9"/>
            <rFont val="Tahoma"/>
            <family val="2"/>
          </rPr>
          <t xml:space="preserve">
Rohaufschläge werden wie folgt berechnet: alle Kosten+ Erlös- und Risikokomponenten der Spalte 41c-k, geteilt durh den Wareneinsatz</t>
        </r>
      </text>
    </comment>
    <comment ref="O39" authorId="1">
      <text>
        <r>
          <rPr>
            <b/>
            <sz val="8"/>
            <rFont val="Tahoma"/>
            <family val="2"/>
          </rPr>
          <t>Rohaufschlag für den Handel</t>
        </r>
      </text>
    </comment>
    <comment ref="B25" authorId="4">
      <text>
        <r>
          <rPr>
            <b/>
            <sz val="10"/>
            <rFont val="Verdana"/>
            <family val="2"/>
          </rPr>
          <t>Achtung I: die eingetragene Formel greift auf den angegebenen Steuersatz eines Einzelunternehmens (Zelle I32) zurück. Bei einer GmbH ändern Sie bitte die Formel, so dass Sie auf Zelle I33 zurückgreift. Bei Wahl einer anderen Rechtsform fragen Sie bitte den Referenten bzw. Ihren Steuerberater und tragen Sie die Steuerbelastung händisch ein. 
Achtung II: Bei negativem Monatsergebnis kann der Steuerbetrag vorübergehend auch negativ sein!!</t>
        </r>
      </text>
    </comment>
  </commentList>
</comments>
</file>

<file path=xl/comments6.xml><?xml version="1.0" encoding="utf-8"?>
<comments xmlns="http://schemas.openxmlformats.org/spreadsheetml/2006/main">
  <authors>
    <author>R?diger Adamy</author>
    <author>Admin</author>
    <author>Rechner</author>
    <author>infinitas bei hannoverimpuls</author>
  </authors>
  <commentList>
    <comment ref="D6" authorId="0">
      <text>
        <r>
          <rPr>
            <b/>
            <sz val="10"/>
            <rFont val="Verdana"/>
            <family val="2"/>
          </rPr>
          <t>Entnahmen aus Guthaben für Investition oder zum Ausgleich von Verlusten</t>
        </r>
      </text>
    </comment>
    <comment ref="B2" authorId="1">
      <text>
        <r>
          <rPr>
            <b/>
            <sz val="10"/>
            <rFont val="Verdana"/>
            <family val="2"/>
          </rPr>
          <t>Bei Eingabe 0 =Eingang sofort, bei 1=nach 30 Tagen, bei 2=nach 60 Tagen, bei 3= nach 45 Tagen</t>
        </r>
      </text>
    </comment>
    <comment ref="C8" authorId="2">
      <text>
        <r>
          <rPr>
            <b/>
            <sz val="10"/>
            <rFont val="Verdana"/>
            <family val="2"/>
          </rPr>
          <t>Gründungszuschuß wird maximal für 15 Monate gewährt.</t>
        </r>
      </text>
    </comment>
    <comment ref="C26" authorId="2">
      <text>
        <r>
          <rPr>
            <b/>
            <sz val="10"/>
            <rFont val="Verdana"/>
            <family val="2"/>
          </rPr>
          <t>Die Höhe des Kontokorrent wird automatisch aus dem Tabellenblatt Finanz_AfA übernommen.</t>
        </r>
      </text>
    </comment>
    <comment ref="C28" authorId="2">
      <text>
        <r>
          <rPr>
            <b/>
            <sz val="10"/>
            <rFont val="Tahoma"/>
            <family val="2"/>
          </rPr>
          <t>Der Saldo enspricht der Summe des Liquiditätssaldos am Monatsende und dem Ihnen zur Verfügung stehenden Kontokorrents Ihrer Bank.</t>
        </r>
      </text>
    </comment>
    <comment ref="O2" authorId="2">
      <text>
        <r>
          <rPr>
            <b/>
            <sz val="10"/>
            <rFont val="Verdana"/>
            <family val="2"/>
          </rPr>
          <t>Dieser Wert wird automatisch aus dem in Deckblatt angegebenen Mehrwertsteuersatz übernommen.</t>
        </r>
      </text>
    </comment>
    <comment ref="C13" authorId="2">
      <text>
        <r>
          <rPr>
            <b/>
            <sz val="10"/>
            <rFont val="Verdana"/>
            <family val="2"/>
          </rPr>
          <t xml:space="preserve">Die ausgewiesene Vorsteuer berechnet sich auf den Aufwendungen für Material/Wareneinkauf sowie den Betriebsausgaben (ohne Versicherungen/Beiträge).
</t>
        </r>
      </text>
    </comment>
    <comment ref="B18" authorId="2">
      <text>
        <r>
          <rPr>
            <b/>
            <sz val="10"/>
            <rFont val="Verdana"/>
            <family val="2"/>
          </rPr>
          <t>Die Mehrwertsteuerzahllast ist die Differenz zwischen Vorsteuer-Erstattung und an das Finanzamt abzuführender Umsatzsteuer. Ein in dieser Zeile negativer Betrag bedeutet, dass Sie in diesem Monat einen Vorsteuererstattungsanspruch an das Finanzamt haben (also Ihre Ausgaben größer sind als Ihre Einnahmen).</t>
        </r>
      </text>
    </comment>
    <comment ref="C19" authorId="2">
      <text>
        <r>
          <rPr>
            <b/>
            <sz val="10"/>
            <rFont val="Verdana"/>
            <family val="2"/>
          </rPr>
          <t>Diese Posititon wird automatisch aus dem Tabellenblat GuV 1. Jahr übernommen und basiert auf den dortigen Annahmen.</t>
        </r>
      </text>
    </comment>
    <comment ref="C20" authorId="2">
      <text>
        <r>
          <rPr>
            <b/>
            <sz val="10"/>
            <rFont val="Verdana"/>
            <family val="2"/>
          </rPr>
          <t>Diese Posititon wird automatisch aus dem Tabellenblat GuV 1. Jahr übernommen und basiert auf den dortigen Annahmen.</t>
        </r>
      </text>
    </comment>
    <comment ref="B7" authorId="3">
      <text>
        <r>
          <rPr>
            <b/>
            <sz val="10"/>
            <rFont val="Verdana"/>
            <family val="2"/>
          </rPr>
          <t>Aufzunehmende Kredite / (Förder-) Darlehen sind manuell eunzutragen</t>
        </r>
      </text>
    </comment>
  </commentList>
</comments>
</file>

<file path=xl/comments7.xml><?xml version="1.0" encoding="utf-8"?>
<comments xmlns="http://schemas.openxmlformats.org/spreadsheetml/2006/main">
  <authors>
    <author>infinitas bei hannoverimpuls</author>
    <author>Rechner</author>
    <author>Admin</author>
  </authors>
  <commentList>
    <comment ref="C2" authorId="0">
      <text>
        <r>
          <rPr>
            <b/>
            <sz val="10"/>
            <rFont val="Verdana"/>
            <family val="2"/>
          </rPr>
          <t xml:space="preserve">Tragen Sie den Investitionsbetrag der anzuschaffenden Anlagegüter ein.
</t>
        </r>
      </text>
    </comment>
    <comment ref="I2" authorId="0">
      <text>
        <r>
          <rPr>
            <b/>
            <sz val="10"/>
            <rFont val="Verdana"/>
            <family val="2"/>
          </rPr>
          <t xml:space="preserve">Wenn Sie Anlagegüter leasen (Fahrzeuge / Maschinen etc) tragen Sie hier den prozentualen Leasingsatz ein
</t>
        </r>
      </text>
    </comment>
    <comment ref="D2" authorId="0">
      <text>
        <r>
          <rPr>
            <b/>
            <sz val="10"/>
            <rFont val="Verdana"/>
            <family val="2"/>
          </rPr>
          <t>Tragen Sie hier die Nutzungsjahre für die abzuschreibenden Anlagegüter ein</t>
        </r>
      </text>
    </comment>
    <comment ref="C27" authorId="0">
      <text>
        <r>
          <rPr>
            <b/>
            <sz val="10"/>
            <rFont val="Verdana"/>
            <family val="2"/>
          </rPr>
          <t>Gesammtsumme Ihrer Investitionen</t>
        </r>
      </text>
    </comment>
    <comment ref="H27" authorId="0">
      <text>
        <r>
          <rPr>
            <b/>
            <sz val="10"/>
            <rFont val="Verdana"/>
            <family val="2"/>
          </rPr>
          <t>Summe der monatlichen Leasingraten</t>
        </r>
      </text>
    </comment>
    <comment ref="F27" authorId="0">
      <text>
        <r>
          <rPr>
            <b/>
            <sz val="10"/>
            <rFont val="Verdana"/>
            <family val="2"/>
          </rPr>
          <t>Summe Ihrer monatlichen Abschreibungsraten</t>
        </r>
      </text>
    </comment>
    <comment ref="C37" authorId="0">
      <text>
        <r>
          <rPr>
            <b/>
            <sz val="10"/>
            <rFont val="Verdana"/>
            <family val="2"/>
          </rPr>
          <t>Summe Ihrer Finanzierung</t>
        </r>
      </text>
    </comment>
    <comment ref="F37" authorId="0">
      <text>
        <r>
          <rPr>
            <b/>
            <sz val="10"/>
            <rFont val="Verdana"/>
            <family val="2"/>
          </rPr>
          <t>Summe der monatlichen Zinsaufwendungen</t>
        </r>
      </text>
    </comment>
    <comment ref="G37" authorId="0">
      <text>
        <r>
          <rPr>
            <b/>
            <sz val="10"/>
            <rFont val="Verdana"/>
            <family val="2"/>
          </rPr>
          <t>Summe der monatlichen Tilgungsraten</t>
        </r>
      </text>
    </comment>
    <comment ref="G2" authorId="1">
      <text>
        <r>
          <rPr>
            <b/>
            <sz val="10"/>
            <rFont val="Verdana"/>
            <family val="2"/>
          </rPr>
          <t>Tragen Sie hier den gesamten Leasingbetrag der anzuschaffenden Güter ein.</t>
        </r>
        <r>
          <rPr>
            <sz val="10"/>
            <rFont val="Verdana"/>
            <family val="2"/>
          </rPr>
          <t xml:space="preserve">
</t>
        </r>
      </text>
    </comment>
    <comment ref="B30" authorId="1">
      <text>
        <r>
          <rPr>
            <b/>
            <sz val="10"/>
            <rFont val="Verdana"/>
            <family val="2"/>
          </rPr>
          <t>Unter Eigenkapital können neben Finanzmitteln auch Sachmittel sowie Eigenleitstungen verstanden werden.</t>
        </r>
      </text>
    </comment>
    <comment ref="B12" authorId="1">
      <text>
        <r>
          <rPr>
            <b/>
            <sz val="10"/>
            <rFont val="Verdana"/>
            <family val="2"/>
          </rPr>
          <t>GWG = geringwertige Wirtschaftsgüter
Sofortabschreibung (im Jahr der Anschaffung) für geringwertige Wirtschaftsgüter bis zu einem Wert von 410 €
INFO: 
Unternehmer haben für Anschaffung von GWG ab 2010 mit einem Wert von mehr als 150€ bis 410€ (ohne Umsatzsteuer) ein Wahlrecht: Sofortabschreibung im Jahr der Anschaffung oder Aufnahme in einen Sammelposten, der dann über 5 Jahre linear abzuschreiben ist.</t>
        </r>
      </text>
    </comment>
    <comment ref="B13" authorId="1">
      <text>
        <r>
          <rPr>
            <b/>
            <sz val="10"/>
            <rFont val="Verdana"/>
            <family val="2"/>
          </rPr>
          <t xml:space="preserve">GWG = geringwertige Wirtschaftsgüter.
Alternativ wird ein Wahlrecht zur Bildung eines Sammelpostens für alle Wirtschaftsgüter zwischen 150 und 1.000 Euro </t>
        </r>
      </text>
    </comment>
    <comment ref="J2" authorId="1">
      <text>
        <r>
          <rPr>
            <b/>
            <sz val="10"/>
            <rFont val="Verdana"/>
            <family val="2"/>
          </rPr>
          <t>Diese Erläuterungen dienen Ihnen als Gedächtnisstütze für die spätere Nachvollziehbarkeit sowie der Plausibilisierung der Angaben. Bitte tragen Sie hier ein, für welches konkreten Aufwendungen Sie die Positionen planen. Machen Sie sich während des gesamten Planungsprozesses Notizen.</t>
        </r>
      </text>
    </comment>
    <comment ref="B33" authorId="1">
      <text>
        <r>
          <rPr>
            <b/>
            <sz val="10"/>
            <rFont val="Tahoma"/>
            <family val="2"/>
          </rPr>
          <t>Hier ist die Kontokorrentlinie Ihrer Hausbank einzutragen.</t>
        </r>
      </text>
    </comment>
    <comment ref="B14" authorId="2">
      <text>
        <r>
          <rPr>
            <b/>
            <sz val="9"/>
            <rFont val="Tahoma"/>
            <family val="2"/>
          </rPr>
          <t>Admin:</t>
        </r>
        <r>
          <rPr>
            <sz val="9"/>
            <rFont val="Tahoma"/>
            <family val="2"/>
          </rPr>
          <t xml:space="preserve">
Nutzungsdauer laut Vertrag maßgeblich!</t>
        </r>
      </text>
    </comment>
    <comment ref="B3" authorId="2">
      <text>
        <r>
          <rPr>
            <b/>
            <sz val="9"/>
            <rFont val="Tahoma"/>
            <family val="2"/>
          </rPr>
          <t>Admin:</t>
        </r>
        <r>
          <rPr>
            <sz val="9"/>
            <rFont val="Tahoma"/>
            <family val="2"/>
          </rPr>
          <t xml:space="preserve">
hier sind nur die immateriellen Teile dargestellt. Bei Übernahme von AV ist das entsprechend zuzuordnen!</t>
        </r>
      </text>
    </comment>
    <comment ref="H2" authorId="0">
      <text>
        <r>
          <rPr>
            <b/>
            <sz val="8"/>
            <rFont val="Tahoma"/>
            <family val="2"/>
          </rPr>
          <t>Sollte Ihnen der Leasingsatz bekannt sein, wird die Leasingrate automatisch berechnet und hier eingetragen. Ist Ihnen hingegen die Leasingrate bekannt, dann tragen Sie diese hier direkt ein und überschrieben damit die vorhandene Formel. Die Felder im Leasingsatz bleiben dann leer.</t>
        </r>
      </text>
    </comment>
    <comment ref="H37" authorId="0">
      <text>
        <r>
          <rPr>
            <b/>
            <sz val="10"/>
            <rFont val="Verdana"/>
            <family val="2"/>
          </rPr>
          <t>Summe der monatlichen Zinsaufwendungen</t>
        </r>
      </text>
    </comment>
    <comment ref="I37" authorId="0">
      <text>
        <r>
          <rPr>
            <b/>
            <sz val="10"/>
            <rFont val="Verdana"/>
            <family val="2"/>
          </rPr>
          <t>Summe der monatlichen Zinsaufwendungen</t>
        </r>
      </text>
    </comment>
  </commentList>
</comments>
</file>

<file path=xl/sharedStrings.xml><?xml version="1.0" encoding="utf-8"?>
<sst xmlns="http://schemas.openxmlformats.org/spreadsheetml/2006/main" count="597" uniqueCount="283">
  <si>
    <t xml:space="preserve"> +8)</t>
  </si>
  <si>
    <t>Aufgelaufene Werte</t>
  </si>
  <si>
    <t>KK Hausbank</t>
  </si>
  <si>
    <t>Darlehen Familie</t>
  </si>
  <si>
    <t>Darlehen Hausbank</t>
  </si>
  <si>
    <t>Leasing</t>
  </si>
  <si>
    <t>./. Kosten:</t>
  </si>
  <si>
    <t xml:space="preserve"> + 2a)</t>
  </si>
  <si>
    <t>Unternehmenskauf</t>
  </si>
  <si>
    <t>Material-Warenlager</t>
  </si>
  <si>
    <t>Gründungskosten</t>
  </si>
  <si>
    <t>Raumkosten</t>
  </si>
  <si>
    <t>Kraftfahrzeugkosten</t>
  </si>
  <si>
    <t>Werbe- und Reisekosten</t>
  </si>
  <si>
    <t>Versicherungen/Beiträge</t>
  </si>
  <si>
    <t>Bürobedarf</t>
  </si>
  <si>
    <t>Reparaturen/Instandhaltung</t>
  </si>
  <si>
    <t>Zinsaufwand</t>
  </si>
  <si>
    <t>Rechts- und Beratungskosten</t>
  </si>
  <si>
    <t>Roh-Hilfs-Betriebsstoffe</t>
  </si>
  <si>
    <t>Krankenversicherung</t>
  </si>
  <si>
    <t>Sonstige</t>
  </si>
  <si>
    <t>Beratungen</t>
  </si>
  <si>
    <t>Markteinführung</t>
  </si>
  <si>
    <t>Betriebsmittel</t>
  </si>
  <si>
    <t>Gesamt</t>
  </si>
  <si>
    <t>Telefon, Telefax, Internet</t>
  </si>
  <si>
    <t>Betriebsergebnis</t>
  </si>
  <si>
    <t>./. Abschreibungen</t>
  </si>
  <si>
    <t>Gewinn/Verlust</t>
  </si>
  <si>
    <t>Summe</t>
  </si>
  <si>
    <t xml:space="preserve"> + Umsatz</t>
  </si>
  <si>
    <t xml:space="preserve"> + Anlageninvestition</t>
  </si>
  <si>
    <t xml:space="preserve"> + Kredittilgung</t>
  </si>
  <si>
    <t xml:space="preserve"> + Steuern</t>
  </si>
  <si>
    <t xml:space="preserve"> + sonstige Auszahlungen</t>
  </si>
  <si>
    <t>Liquiditätssaldo</t>
  </si>
  <si>
    <t>Liquiditätssaldo (kumuliert)</t>
  </si>
  <si>
    <t xml:space="preserve">sonstiger Betriebsaufwand </t>
  </si>
  <si>
    <t>Monat</t>
  </si>
  <si>
    <t>Jahr</t>
  </si>
  <si>
    <t>%</t>
  </si>
  <si>
    <t>1)</t>
  </si>
  <si>
    <t xml:space="preserve"> + 2)</t>
  </si>
  <si>
    <t xml:space="preserve"> + 3)</t>
  </si>
  <si>
    <t xml:space="preserve"> + 4)</t>
  </si>
  <si>
    <t xml:space="preserve"> + 5)</t>
  </si>
  <si>
    <t xml:space="preserve"> + 6)</t>
  </si>
  <si>
    <t>Mindestumsatz</t>
  </si>
  <si>
    <t>Stundensatz</t>
  </si>
  <si>
    <t xml:space="preserve"> + 7)</t>
  </si>
  <si>
    <t>Sonstiges</t>
  </si>
  <si>
    <t xml:space="preserve"> = Summe Liquiditätsabgang</t>
  </si>
  <si>
    <t>Summe Aufwendungen</t>
  </si>
  <si>
    <t>./.Materialeinsatz</t>
  </si>
  <si>
    <t>RZschl. Saisonverk/Nachlaß</t>
  </si>
  <si>
    <t xml:space="preserve"> +9)</t>
  </si>
  <si>
    <t>Gewinn/Verlust n.Steuern</t>
  </si>
  <si>
    <t>EST</t>
  </si>
  <si>
    <t>Soli</t>
  </si>
  <si>
    <t>GeSt</t>
  </si>
  <si>
    <t>LeistungStd. Ist</t>
  </si>
  <si>
    <t>Leistung 1</t>
  </si>
  <si>
    <t>Leistung 2</t>
  </si>
  <si>
    <t>Produkt 5</t>
  </si>
  <si>
    <t>Leistung 3</t>
  </si>
  <si>
    <t>Leistung 4</t>
  </si>
  <si>
    <t>Leistung 5</t>
  </si>
  <si>
    <t>Steuern Einzelfirma</t>
  </si>
  <si>
    <t>Steuern GmbH</t>
  </si>
  <si>
    <t>Kalk. Steuern(ESt/Soli/GeSt)</t>
  </si>
  <si>
    <t xml:space="preserve"> + Material/Wareneinkaurf</t>
  </si>
  <si>
    <t>Steuern individuell</t>
  </si>
  <si>
    <t xml:space="preserve"> + Sonst</t>
  </si>
  <si>
    <t>3)</t>
  </si>
  <si>
    <t>4)</t>
  </si>
  <si>
    <t>6)</t>
  </si>
  <si>
    <t>4. Jahr</t>
  </si>
  <si>
    <t>Teuerung:</t>
  </si>
  <si>
    <t>nur private Wohnungsmiete</t>
  </si>
  <si>
    <t>Nebenkosten</t>
  </si>
  <si>
    <t>Heizung, Wasser, Strom, GEZ</t>
  </si>
  <si>
    <t>Haushaltsgeld</t>
  </si>
  <si>
    <t>Lebensmittel, Getränke</t>
  </si>
  <si>
    <t>Kleidung, Körperpflege</t>
  </si>
  <si>
    <t>Freizeit, Sport, Hobby</t>
  </si>
  <si>
    <t>Berufsunfähigkeit, Unfall</t>
  </si>
  <si>
    <t>Altersvorsorge</t>
  </si>
  <si>
    <t>Sonst. Versicherungen</t>
  </si>
  <si>
    <t>Haftpflicht, Hausrat, Rechtsschutz</t>
  </si>
  <si>
    <t>KfZ-Kosten</t>
  </si>
  <si>
    <t>Steuern, Versicherung, lfd. Kosten</t>
  </si>
  <si>
    <t>Unterhaltsverpflichtungen</t>
  </si>
  <si>
    <t>Private Kredite, Kontoführung</t>
  </si>
  <si>
    <t>Kindergarten, Schule</t>
  </si>
  <si>
    <t>Sparen</t>
  </si>
  <si>
    <t>Urlaub, Anschaffungen</t>
  </si>
  <si>
    <t>Kindergeld, Unterhalt</t>
  </si>
  <si>
    <t>Nebentätigkeit, Sonstiges</t>
  </si>
  <si>
    <t>BUSINESSPLAN ZAHLENTEIL</t>
  </si>
  <si>
    <t>Firmenname:</t>
  </si>
  <si>
    <t>GründerIn:</t>
  </si>
  <si>
    <t>Stand:</t>
  </si>
  <si>
    <t>INHALT</t>
  </si>
  <si>
    <t>Deckblatt</t>
  </si>
  <si>
    <t>Seite 0</t>
  </si>
  <si>
    <t>Seite 1</t>
  </si>
  <si>
    <t xml:space="preserve">Privatentnahmen </t>
  </si>
  <si>
    <t>Seite 5</t>
  </si>
  <si>
    <t>Seite 7</t>
  </si>
  <si>
    <t xml:space="preserve">Seite 4  </t>
  </si>
  <si>
    <t xml:space="preserve">Seite 6 </t>
  </si>
  <si>
    <t>Beispiel: Büromiete 12% der Wohnung</t>
  </si>
  <si>
    <t>anteilig gem.Nutzung</t>
  </si>
  <si>
    <t>gem.geschätz.mtl Kilometerleistung</t>
  </si>
  <si>
    <t>7)</t>
  </si>
  <si>
    <t>PRIVATENTNAHME</t>
  </si>
  <si>
    <t>ERLÄUTERUNGEN</t>
  </si>
  <si>
    <t>SUMME WOHNKOSTEN</t>
  </si>
  <si>
    <t>SUMME LEBENSHALTUNG</t>
  </si>
  <si>
    <t>SUMME VERSICHERUNGEN</t>
  </si>
  <si>
    <t>SUMME FAHRTKOSTEN</t>
  </si>
  <si>
    <t>SUMME SONST. AUSGABEN</t>
  </si>
  <si>
    <t>SUMME</t>
  </si>
  <si>
    <t>SUMME EINKOMMEN</t>
  </si>
  <si>
    <t>Telefon, Handy, Internet</t>
  </si>
  <si>
    <t>MONAT</t>
  </si>
  <si>
    <t>JAHR</t>
  </si>
  <si>
    <t>SUMME AUSGABEN</t>
  </si>
  <si>
    <t>Branchen-vergl.</t>
  </si>
  <si>
    <t>ALLE ANGABEN NETTO</t>
  </si>
  <si>
    <t>ERLÄUTERUNGEN / KOMMENTARE</t>
  </si>
  <si>
    <t>GESAMTKALKULATION</t>
  </si>
  <si>
    <t>KöSt</t>
  </si>
  <si>
    <t>prod. Arbeitstd.</t>
  </si>
  <si>
    <t>AfA Satz in %</t>
  </si>
  <si>
    <t>AfA Betrag pro Monat</t>
  </si>
  <si>
    <t>Abschrei-bungsjahre</t>
  </si>
  <si>
    <t>FINANZEN / LEASING / ABSCHREIBUNGEN</t>
  </si>
  <si>
    <t>INVESTITIONEN</t>
  </si>
  <si>
    <t>FINANZIERUNG</t>
  </si>
  <si>
    <t>LAUFZEIT IN JAHREN</t>
  </si>
  <si>
    <t>ZINSATZ IN %</t>
  </si>
  <si>
    <t>TILGUNG</t>
  </si>
  <si>
    <t>unbefristet</t>
  </si>
  <si>
    <t>Kommentare / Erläuterungen</t>
  </si>
  <si>
    <t>Notar/Handelsregister/ HWK</t>
  </si>
  <si>
    <t>Mietsicherheit / Provision</t>
  </si>
  <si>
    <t>UMSATZPLANUNG</t>
  </si>
  <si>
    <t>1. GESCHÄFTSJAHR</t>
  </si>
  <si>
    <t>SUMME PRODUKTE / DL</t>
  </si>
  <si>
    <t>SUMME DER EINZEL- UMSÄTZE</t>
  </si>
  <si>
    <t>UMSATZ- STRUKTUR IN %</t>
  </si>
  <si>
    <t>Kfz Steuer</t>
  </si>
  <si>
    <t xml:space="preserve"> + Einzahlungen-Eigenkapital</t>
  </si>
  <si>
    <t xml:space="preserve"> + Vorsteuer</t>
  </si>
  <si>
    <t xml:space="preserve"> +7)</t>
  </si>
  <si>
    <t xml:space="preserve"> + MwSt </t>
  </si>
  <si>
    <t>Umsatz/ Erlöse</t>
  </si>
  <si>
    <t xml:space="preserve"> + Kredite / Darlehen</t>
  </si>
  <si>
    <t>1. Geschäftsjahr</t>
  </si>
  <si>
    <t xml:space="preserve"> + Betriebsausgaben (PK+SK)</t>
  </si>
  <si>
    <t xml:space="preserve"> + Gründungszuschuß</t>
  </si>
  <si>
    <t xml:space="preserve"> = Summe Liquiditätszugang</t>
  </si>
  <si>
    <t>EINZAHLUNGEN</t>
  </si>
  <si>
    <t>AUSZAHLUNGEN</t>
  </si>
  <si>
    <t>MWSt aus Deckblatt</t>
  </si>
  <si>
    <t>Bei Umsatzeingang bar "0" eintragen, bei Eingang nach 30 Tagen "1", bei Eingang nach 60 Tagen "2" eintragen, bei Eingang nach 45 Tagen "3" eintragen</t>
  </si>
  <si>
    <t>verk. Stück</t>
  </si>
  <si>
    <t>Einzel- preis</t>
  </si>
  <si>
    <t>SUMME DER PRIVATENTNAHMEN</t>
  </si>
  <si>
    <t>Gewinn- u. Verlustrechnung 1. Geschäftsjahr</t>
  </si>
  <si>
    <t>Investitionsbetrag</t>
  </si>
  <si>
    <t>Leasing Rate p.M.</t>
  </si>
  <si>
    <t>Kapitalherkunft</t>
  </si>
  <si>
    <t>FINANZMITTEL</t>
  </si>
  <si>
    <t>Kontokorrentlinie</t>
  </si>
  <si>
    <t>Saldo</t>
  </si>
  <si>
    <t xml:space="preserve"> + MwSt Zahllast</t>
  </si>
  <si>
    <t>Umsatzsteuersatz:</t>
  </si>
  <si>
    <t>Grundstücke u. Gebäude</t>
  </si>
  <si>
    <t>unfertige Erzeugn./Leistungen</t>
  </si>
  <si>
    <t>Max Mustermann</t>
  </si>
  <si>
    <t>Bahncard, ÖPNV</t>
  </si>
  <si>
    <t>RZschl. umsatzlose Zeit</t>
  </si>
  <si>
    <t>GWG 2010</t>
  </si>
  <si>
    <t>&gt; 150€ &lt; 1000€</t>
  </si>
  <si>
    <t>&lt; 410€</t>
  </si>
  <si>
    <t>UnternehmerInnen-Lohn</t>
  </si>
  <si>
    <t xml:space="preserve"> + UnternehmerInnen- Lohn</t>
  </si>
  <si>
    <t>Netto-Einkommen PartnerIn</t>
  </si>
  <si>
    <t>Damenschnitt</t>
  </si>
  <si>
    <t>Dauerwelle</t>
  </si>
  <si>
    <t>Miete/Zins-Tilgung</t>
  </si>
  <si>
    <t>Investion-Leasing betrag</t>
  </si>
  <si>
    <t>Leasingsatz p.M. in %</t>
  </si>
  <si>
    <t>Fahrzeuge (PKW etc.)</t>
  </si>
  <si>
    <t>als Beispiel aufgelistet</t>
  </si>
  <si>
    <t>Betriebsausst/Werkstatteinr.</t>
  </si>
  <si>
    <t>Fahrzeuge (LKW etc.)</t>
  </si>
  <si>
    <t>Büromaschinen</t>
  </si>
  <si>
    <t>ImmaterielleVG/Lizenzen</t>
  </si>
  <si>
    <t>DV/Laptop / PC/</t>
  </si>
  <si>
    <t>Büroausst. / Möbel/Theken</t>
  </si>
  <si>
    <t>Eigenkapital (bar)</t>
  </si>
  <si>
    <t>Eigenleistung (unbar)</t>
  </si>
  <si>
    <t>Sachleistung/Sacheinlage (unbar)</t>
  </si>
  <si>
    <t>Durchschn. Warenein-satz</t>
  </si>
  <si>
    <t>Mindeststundensatz</t>
  </si>
  <si>
    <t>Stundenverkaufssatz</t>
  </si>
  <si>
    <t>relative Stundensatzdifferenz</t>
  </si>
  <si>
    <t>Unternehmer/innen-Lohn</t>
  </si>
  <si>
    <t>Beschreiben Sie hier unter welchen Voraussetzungen Sie die Umsatzplanung gemacht haben! z.B.:
Art und Umfang der Anlaufphase? 
Wie entwickelt sich die Umsatzstruktur?
Wie beeinflusst die Konjunktur ihre Umsatzplanung? 
Wie ist die Branchenentwicklung? Gibt es hohen Konkurrenzdruck? 
Gibt es Preisdruck usw.?</t>
  </si>
  <si>
    <t>Finanzen_AfA_Investitionen</t>
  </si>
  <si>
    <t>Muster GbR</t>
  </si>
  <si>
    <t>LIQUIDITÄTSPLANUNG Jahr 1</t>
  </si>
  <si>
    <t xml:space="preserve"> PRIVATENTNAHME</t>
  </si>
  <si>
    <t>März</t>
  </si>
  <si>
    <t>Mai</t>
  </si>
  <si>
    <t>Juli</t>
  </si>
  <si>
    <t>GWG Pool 2011</t>
  </si>
  <si>
    <t>Maschinen/ Anlagen/ Geräte</t>
  </si>
  <si>
    <t>November</t>
  </si>
  <si>
    <t>Oktober</t>
  </si>
  <si>
    <t>September</t>
  </si>
  <si>
    <t>August</t>
  </si>
  <si>
    <t>Juni</t>
  </si>
  <si>
    <t>April</t>
  </si>
  <si>
    <t>Februar</t>
  </si>
  <si>
    <t>Januar</t>
  </si>
  <si>
    <t>Dezember</t>
  </si>
  <si>
    <t>geplantes Jahr der Gründung :</t>
  </si>
  <si>
    <t>geplanter Monat der Gründung:</t>
  </si>
  <si>
    <t>Febr.</t>
  </si>
  <si>
    <t>Jan.</t>
  </si>
  <si>
    <t>Aug.</t>
  </si>
  <si>
    <t>Sept.</t>
  </si>
  <si>
    <t>Okt.</t>
  </si>
  <si>
    <t>Nov.</t>
  </si>
  <si>
    <t>Dez.</t>
  </si>
  <si>
    <t xml:space="preserve">Jan. </t>
  </si>
  <si>
    <t xml:space="preserve">Okt. </t>
  </si>
  <si>
    <t>Prod.Std. gesamt</t>
  </si>
  <si>
    <t>Prod. Stunden</t>
  </si>
  <si>
    <t>Bei Kostensprüngen in Folgejahren sollte ein Eingriff in die jeweiligen Formeln erfolgen . Fragen Sie Ihren Coach/Dozenten!</t>
  </si>
  <si>
    <t>Besonderer Hinweis</t>
  </si>
  <si>
    <t>Einmalige (Gründungs)kosten</t>
  </si>
  <si>
    <t>je nach Einkommen für den Mindeststundensatz</t>
  </si>
  <si>
    <t>Webseite Teil I</t>
  </si>
  <si>
    <t>Webseite Teil II</t>
  </si>
  <si>
    <t>Bei länger laufenden Aufträgen (mehr als ein Monat) können die Stunden oder die Umsätze aufgeteilt werden, oder das Produkt gestückelt werden!</t>
  </si>
  <si>
    <r>
      <rPr>
        <b/>
        <sz val="10"/>
        <rFont val="Verdana"/>
        <family val="2"/>
      </rPr>
      <t>1)</t>
    </r>
    <r>
      <rPr>
        <sz val="10"/>
        <rFont val="Verdana"/>
        <family val="2"/>
      </rPr>
      <t xml:space="preserve"> PRIVATE KOSTEN + </t>
    </r>
    <r>
      <rPr>
        <b/>
        <sz val="10"/>
        <rFont val="Verdana"/>
        <family val="2"/>
      </rPr>
      <t>2)</t>
    </r>
    <r>
      <rPr>
        <sz val="10"/>
        <rFont val="Verdana"/>
        <family val="2"/>
      </rPr>
      <t xml:space="preserve"> GEWERBLICHE KOSTEN + WARENEINSATZ + </t>
    </r>
    <r>
      <rPr>
        <b/>
        <sz val="10"/>
        <rFont val="Verdana"/>
        <family val="2"/>
      </rPr>
      <t>3)</t>
    </r>
    <r>
      <rPr>
        <sz val="10"/>
        <rFont val="Verdana"/>
        <family val="2"/>
      </rPr>
      <t xml:space="preserve"> 3% RISIKOZUSCHLAG UNTERNEHM. TÄTIGKEIT (SOZIALE SICHERUNG) + </t>
    </r>
    <r>
      <rPr>
        <b/>
        <sz val="10"/>
        <rFont val="Verdana"/>
        <family val="2"/>
      </rPr>
      <t>4)</t>
    </r>
    <r>
      <rPr>
        <sz val="10"/>
        <rFont val="Verdana"/>
        <family val="2"/>
      </rPr>
      <t xml:space="preserve"> 10% EIGENKAPITALVERZINSUNG + </t>
    </r>
    <r>
      <rPr>
        <b/>
        <sz val="10"/>
        <rFont val="Verdana"/>
        <family val="2"/>
      </rPr>
      <t>5)</t>
    </r>
    <r>
      <rPr>
        <sz val="10"/>
        <rFont val="Verdana"/>
        <family val="2"/>
      </rPr>
      <t xml:space="preserve"> KALKULATORISCHE STEUERN + </t>
    </r>
    <r>
      <rPr>
        <b/>
        <sz val="10"/>
        <rFont val="Verdana"/>
        <family val="2"/>
      </rPr>
      <t>6)</t>
    </r>
    <r>
      <rPr>
        <sz val="10"/>
        <rFont val="Verdana"/>
        <family val="2"/>
      </rPr>
      <t xml:space="preserve"> 5% REINGEWINNANSPRUCH ) +</t>
    </r>
    <r>
      <rPr>
        <b/>
        <sz val="10"/>
        <rFont val="Verdana"/>
        <family val="2"/>
      </rPr>
      <t>7)</t>
    </r>
    <r>
      <rPr>
        <sz val="10"/>
        <rFont val="Verdana"/>
        <family val="2"/>
      </rPr>
      <t xml:space="preserve"> 2% RISIKOZUSCHLAG FÜR GRANTIE / GEWÄHRLEISTUNG/SCHWUND UND VORSORGE FÜR FORDERUNGSVERLUSTE, +</t>
    </r>
    <r>
      <rPr>
        <b/>
        <sz val="10"/>
        <rFont val="Verdana"/>
        <family val="2"/>
      </rPr>
      <t>8)</t>
    </r>
    <r>
      <rPr>
        <sz val="10"/>
        <rFont val="Verdana"/>
        <family val="2"/>
      </rPr>
      <t xml:space="preserve"> RISIKOZUSCHLAG FÜR SAISON-/SONDERVERKÄUFE / NACHLÄSSE +</t>
    </r>
    <r>
      <rPr>
        <b/>
        <sz val="10"/>
        <rFont val="Verdana"/>
        <family val="2"/>
      </rPr>
      <t>9)</t>
    </r>
    <r>
      <rPr>
        <sz val="10"/>
        <rFont val="Verdana"/>
        <family val="2"/>
      </rPr>
      <t xml:space="preserve"> RISIKOZUSCHLAG FÜR UNTERAUSLASTUNG UND UMSATZLOSE ZEIT</t>
    </r>
  </si>
  <si>
    <t>Rohaufschlag im Handel %</t>
  </si>
  <si>
    <t>ZINSAUFWAND 1. PJ p.M.</t>
  </si>
  <si>
    <t>ZINSAUFWAND 3. PJ p.M.</t>
  </si>
  <si>
    <t>ZINSAUFWAND 2. PJ p.M.</t>
  </si>
  <si>
    <t>Memo</t>
  </si>
  <si>
    <r>
      <t xml:space="preserve">An:                                 </t>
    </r>
    <r>
      <rPr>
        <b/>
        <sz val="11"/>
        <rFont val="Calibri"/>
        <family val="2"/>
      </rPr>
      <t xml:space="preserve">    Alle Benutzer der Tabelle</t>
    </r>
  </si>
  <si>
    <t>Rüdiger Adamy</t>
  </si>
  <si>
    <t>Finanzplanung, wie ich sie verstehe, heißt:</t>
  </si>
  <si>
    <t>Die vorliegende Planungstabelle, (auch Umsatz- und  Ertragsvorschau) ist Teil der Gesamtfinanzplanung eines Unternehmens, sie gibt Überblick über die künftige Entwicklung, über Kosten, Erlöse und Gewinne.</t>
  </si>
  <si>
    <t>Zusätzlich erhalten Sie eine wichtige Basis für die Gesamtkalkulation in Ihrem Unternehmen, danach für die Einzelkalkulation und die Preise von Waren und Dienstleistungen.</t>
  </si>
  <si>
    <t>Sie haben die Grundlage zur Erstellung einer Liquiditätsplanung.</t>
  </si>
  <si>
    <t>Alle diese Daten werden durch eine Umsatzplanung (ausgehend von Einzelleistungen je Tag, Woche oder Monat) ergänzt.</t>
  </si>
  <si>
    <t>Zum Schluss sollten Sie die Umsatzplanung durch einen Marketing + Aktivitäten-Plan unterlegen, in dem Sie beschreiben, wie Sie zu Kunden und Abschlüssen kommen!</t>
  </si>
  <si>
    <r>
      <t xml:space="preserve">Zum Abschluss dieser Planungsschritte sind Sie in der Lage, ausgehend von </t>
    </r>
    <r>
      <rPr>
        <b/>
        <sz val="12"/>
        <rFont val="Calibri"/>
        <family val="2"/>
      </rPr>
      <t>Ihren</t>
    </r>
  </si>
  <si>
    <r>
      <t>eigenen Zahlen</t>
    </r>
    <r>
      <rPr>
        <sz val="12"/>
        <rFont val="Calibri"/>
        <family val="2"/>
      </rPr>
      <t xml:space="preserve"> </t>
    </r>
    <r>
      <rPr>
        <b/>
        <sz val="12"/>
        <rFont val="Calibri"/>
        <family val="2"/>
      </rPr>
      <t>eine Kalkulation Ihrer Preise</t>
    </r>
    <r>
      <rPr>
        <sz val="12"/>
        <rFont val="Calibri"/>
        <family val="2"/>
      </rPr>
      <t xml:space="preserve"> zu machen. Dann können Sie prüfen, wie Ihre Situation am Markt ist. Die Planungstabelle ist ein Werkzeug mit dessen Hilfe Sie zuverlässig erkennen können, ob Sie rentabel arbeiten, wo Spielräume im täglichen Preiskampf sind, und wo Ihre Stärken und Schwächen liegen.</t>
    </r>
  </si>
  <si>
    <t>Viel Erfolg wünscht Ihnen</t>
  </si>
  <si>
    <r>
      <t xml:space="preserve">Von:                                   </t>
    </r>
    <r>
      <rPr>
        <b/>
        <sz val="12"/>
        <rFont val="Calibri"/>
        <family val="2"/>
      </rPr>
      <t xml:space="preserve"> Rüdiger ADAMY</t>
    </r>
  </si>
  <si>
    <r>
      <t xml:space="preserve">Betreff:                            </t>
    </r>
    <r>
      <rPr>
        <b/>
        <sz val="12"/>
        <rFont val="Calibri"/>
        <family val="2"/>
      </rPr>
      <t xml:space="preserve">Selbstverständnis  </t>
    </r>
  </si>
  <si>
    <t>Marketing-Aktivitätenplan erstellt?</t>
  </si>
  <si>
    <t>Steuerberater vorhanden? Beitrag Berufsverb.</t>
  </si>
  <si>
    <t>Was muss versichert werden? Welche Risiken</t>
  </si>
  <si>
    <t>Einkaufsliste erarbeiten!</t>
  </si>
  <si>
    <t xml:space="preserve"> Investitiosplanung vorhanden?</t>
  </si>
  <si>
    <t>Welche Risiken sind zu versichern?</t>
  </si>
  <si>
    <t>Wie hoch muss die Versorgung sein?</t>
  </si>
  <si>
    <t>STRUKTUR DER EINKAUFSPREISE    (Handel+Gastronomie)</t>
  </si>
  <si>
    <t>Einzelpreis</t>
  </si>
  <si>
    <t>EK Gesamt</t>
  </si>
  <si>
    <t>Umsatzplanung 1. Geschäftsjahr</t>
  </si>
  <si>
    <t>Liquiditätsrechnung 1. Jahr</t>
  </si>
  <si>
    <t>ERTRAGSVORSCHAU 1. Planjahr 2015-16</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</si>
</sst>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 numFmtId="166" formatCode="0.0000"/>
    <numFmt numFmtId="167" formatCode="0.000"/>
    <numFmt numFmtId="168" formatCode="0.0"/>
    <numFmt numFmtId="169" formatCode="#,##0_ ;[Red]\-#,##0\ "/>
    <numFmt numFmtId="170" formatCode="0.0%"/>
    <numFmt numFmtId="171" formatCode="#,##0.00\ _D_M"/>
    <numFmt numFmtId="172" formatCode="#,##0.00\ [$€-1]"/>
    <numFmt numFmtId="173" formatCode="#,##0.00\ [$€-407];[Red]\-#,##0.00\ [$€-407]"/>
    <numFmt numFmtId="174" formatCode="#,##0.00\ _€"/>
    <numFmt numFmtId="175" formatCode="#,##0.00_ ;[Red]\-#,##0.00\ "/>
    <numFmt numFmtId="176" formatCode="#,##0.0000"/>
    <numFmt numFmtId="177" formatCode="[$-407]d/\ mmm/\ yy;@"/>
    <numFmt numFmtId="178" formatCode="#,##0\ &quot;€&quot;"/>
    <numFmt numFmtId="179" formatCode="d/m/yy"/>
    <numFmt numFmtId="180" formatCode="_-* #,##0.00\ &quot;Euro&quot;_-;\-* #,##0.00\ &quot;Euro&quot;_-;_-* &quot;&quot;??\ _-;_-_-"/>
    <numFmt numFmtId="181" formatCode="_-* #,##0.00\ &quot;sfr&quot;_-;\-* #,##0.00\ &quot;sfr&quot;_-;_-* &quot;&quot;??\ _-;_-_-"/>
    <numFmt numFmtId="182" formatCode="#,##0.00\ &quot;DM&quot;_-;_*#,##0.00\ &quot;DM&quot;_-;_-* &quot;&quot;??_-;_-_-"/>
    <numFmt numFmtId="183" formatCode="#,##0.00_ ;\-#,##0.00\ "/>
    <numFmt numFmtId="184" formatCode="d/m/yy;@"/>
    <numFmt numFmtId="185" formatCode="[$-407]dddd\,\ d\.\ mmmm\ yyyy"/>
    <numFmt numFmtId="186" formatCode="[$-407]d/\ mmmm\ yyyy;@"/>
    <numFmt numFmtId="187" formatCode="&quot;Ja&quot;;&quot;Ja&quot;;&quot;Nein&quot;"/>
    <numFmt numFmtId="188" formatCode="&quot;Wahr&quot;;&quot;Wahr&quot;;&quot;Falsch&quot;"/>
    <numFmt numFmtId="189" formatCode="&quot;Ein&quot;;&quot;Ein&quot;;&quot;Aus&quot;"/>
    <numFmt numFmtId="190" formatCode="[$€-2]\ #,##0.00_);[Red]\([$€-2]\ #,##0.00\)"/>
    <numFmt numFmtId="191" formatCode="dd/mm/yy;@"/>
    <numFmt numFmtId="192" formatCode="0.00_ ;[Red]\-0.00\ "/>
    <numFmt numFmtId="193" formatCode="0.00\ \€"/>
    <numFmt numFmtId="194" formatCode="0_ ;[Red]\-0\ "/>
  </numFmts>
  <fonts count="95">
    <font>
      <sz val="10"/>
      <name val="Arial"/>
      <family val="0"/>
    </font>
    <font>
      <sz val="11"/>
      <color indexed="8"/>
      <name val="Calibri"/>
      <family val="2"/>
    </font>
    <font>
      <b/>
      <sz val="10"/>
      <name val="Arial"/>
      <family val="2"/>
    </font>
    <font>
      <sz val="12"/>
      <name val="Arial"/>
      <family val="2"/>
    </font>
    <font>
      <b/>
      <sz val="14"/>
      <name val="Arial"/>
      <family val="2"/>
    </font>
    <font>
      <sz val="10"/>
      <name val="Times New Roman"/>
      <family val="1"/>
    </font>
    <font>
      <sz val="14"/>
      <name val="Arial"/>
      <family val="2"/>
    </font>
    <font>
      <sz val="10"/>
      <name val="Verdana"/>
      <family val="2"/>
    </font>
    <font>
      <b/>
      <sz val="10"/>
      <name val="Verdana"/>
      <family val="2"/>
    </font>
    <font>
      <sz val="10"/>
      <color indexed="23"/>
      <name val="Verdana"/>
      <family val="2"/>
    </font>
    <font>
      <b/>
      <sz val="10"/>
      <color indexed="23"/>
      <name val="Verdana"/>
      <family val="2"/>
    </font>
    <font>
      <b/>
      <sz val="12"/>
      <name val="Verdana"/>
      <family val="2"/>
    </font>
    <font>
      <sz val="14"/>
      <name val="Verdana"/>
      <family val="2"/>
    </font>
    <font>
      <b/>
      <sz val="6"/>
      <name val="Verdana"/>
      <family val="2"/>
    </font>
    <font>
      <sz val="12"/>
      <name val="Verdana"/>
      <family val="2"/>
    </font>
    <font>
      <sz val="12"/>
      <color indexed="9"/>
      <name val="Verdana"/>
      <family val="2"/>
    </font>
    <font>
      <b/>
      <sz val="10"/>
      <color indexed="9"/>
      <name val="Verdana"/>
      <family val="2"/>
    </font>
    <font>
      <b/>
      <sz val="11"/>
      <name val="Verdana"/>
      <family val="2"/>
    </font>
    <font>
      <sz val="11"/>
      <name val="Verdana"/>
      <family val="2"/>
    </font>
    <font>
      <sz val="10"/>
      <color indexed="9"/>
      <name val="Verdana"/>
      <family val="2"/>
    </font>
    <font>
      <b/>
      <sz val="14"/>
      <name val="Verdana"/>
      <family val="2"/>
    </font>
    <font>
      <b/>
      <sz val="8"/>
      <name val="Verdana"/>
      <family val="2"/>
    </font>
    <font>
      <sz val="8"/>
      <name val="Arial"/>
      <family val="2"/>
    </font>
    <font>
      <b/>
      <sz val="10"/>
      <name val="Tahoma"/>
      <family val="2"/>
    </font>
    <font>
      <b/>
      <sz val="9"/>
      <name val="Tahoma"/>
      <family val="2"/>
    </font>
    <font>
      <b/>
      <sz val="10"/>
      <color indexed="14"/>
      <name val="Verdana"/>
      <family val="2"/>
    </font>
    <font>
      <b/>
      <sz val="8"/>
      <name val="Tahoma"/>
      <family val="2"/>
    </font>
    <font>
      <sz val="9"/>
      <name val="Tahoma"/>
      <family val="2"/>
    </font>
    <font>
      <b/>
      <sz val="14"/>
      <color indexed="12"/>
      <name val="Times New Roman"/>
      <family val="1"/>
    </font>
    <font>
      <b/>
      <sz val="9"/>
      <name val="Verdana"/>
      <family val="2"/>
    </font>
    <font>
      <b/>
      <sz val="9"/>
      <name val="Arial"/>
      <family val="2"/>
    </font>
    <font>
      <b/>
      <sz val="11"/>
      <name val="Tahoma"/>
      <family val="2"/>
    </font>
    <font>
      <b/>
      <u val="single"/>
      <sz val="11"/>
      <name val="Tahoma"/>
      <family val="2"/>
    </font>
    <font>
      <sz val="11"/>
      <name val="Calibri"/>
      <family val="2"/>
    </font>
    <font>
      <sz val="30"/>
      <name val="Calibri"/>
      <family val="2"/>
    </font>
    <font>
      <b/>
      <sz val="9"/>
      <name val="Calibri"/>
      <family val="2"/>
    </font>
    <font>
      <b/>
      <sz val="11"/>
      <name val="Calibri"/>
      <family val="2"/>
    </font>
    <font>
      <sz val="10"/>
      <name val="Calibri"/>
      <family val="2"/>
    </font>
    <font>
      <b/>
      <sz val="12"/>
      <name val="Calibri"/>
      <family val="2"/>
    </font>
    <font>
      <sz val="12"/>
      <name val="Calibri"/>
      <family val="2"/>
    </font>
    <font>
      <sz val="12"/>
      <name val="Tahoma"/>
      <family val="2"/>
    </font>
    <font>
      <sz val="11"/>
      <color indexed="9"/>
      <name val="Calibri"/>
      <family val="2"/>
    </font>
    <font>
      <b/>
      <sz val="11"/>
      <color indexed="63"/>
      <name val="Calibri"/>
      <family val="2"/>
    </font>
    <font>
      <b/>
      <sz val="11"/>
      <color indexed="52"/>
      <name val="Calibri"/>
      <family val="2"/>
    </font>
    <font>
      <u val="single"/>
      <sz val="9"/>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9"/>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52"/>
      <name val="Arial"/>
      <family val="2"/>
    </font>
    <font>
      <b/>
      <sz val="14"/>
      <color indexed="52"/>
      <name val="Arial"/>
      <family val="2"/>
    </font>
    <font>
      <b/>
      <sz val="10"/>
      <color indexed="52"/>
      <name val="Arial"/>
      <family val="2"/>
    </font>
    <font>
      <b/>
      <sz val="10"/>
      <color indexed="10"/>
      <name val="Verdana"/>
      <family val="2"/>
    </font>
    <font>
      <sz val="12"/>
      <color indexed="17"/>
      <name val="Verdana"/>
      <family val="2"/>
    </font>
    <font>
      <sz val="8"/>
      <name val="Segoe UI"/>
      <family val="2"/>
    </font>
    <font>
      <b/>
      <sz val="10"/>
      <color indexed="8"/>
      <name val="Verdana"/>
      <family val="0"/>
    </font>
    <font>
      <sz val="10"/>
      <color indexed="8"/>
      <name val="Verdana"/>
      <family val="0"/>
    </font>
    <font>
      <b/>
      <sz val="10"/>
      <color indexed="13"/>
      <name val="Verdana"/>
      <family val="0"/>
    </font>
    <font>
      <b/>
      <sz val="10"/>
      <color indexed="30"/>
      <name val="Verdana"/>
      <family val="0"/>
    </font>
    <font>
      <i/>
      <sz val="10"/>
      <color indexed="8"/>
      <name val="Verdana"/>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9"/>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9"/>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9" tint="0.39998000860214233"/>
      <name val="Arial"/>
      <family val="2"/>
    </font>
    <font>
      <b/>
      <sz val="14"/>
      <color theme="9" tint="0.39998000860214233"/>
      <name val="Arial"/>
      <family val="2"/>
    </font>
    <font>
      <b/>
      <sz val="10"/>
      <color theme="9" tint="0.39998000860214233"/>
      <name val="Arial"/>
      <family val="2"/>
    </font>
    <font>
      <b/>
      <sz val="10"/>
      <color rgb="FFFF0000"/>
      <name val="Verdana"/>
      <family val="2"/>
    </font>
    <font>
      <sz val="12"/>
      <color rgb="FF00B050"/>
      <name val="Verdana"/>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rgb="FFFFC00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theme="9" tint="0.5999600291252136"/>
        <bgColor indexed="64"/>
      </patternFill>
    </fill>
    <fill>
      <patternFill patternType="solid">
        <fgColor theme="9" tint="0.3999499976634979"/>
        <bgColor indexed="64"/>
      </patternFill>
    </fill>
    <fill>
      <patternFill patternType="solid">
        <fgColor theme="0" tint="-0.24993999302387238"/>
        <bgColor indexed="64"/>
      </patternFill>
    </fill>
  </fills>
  <borders count="2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thick">
        <color indexed="22"/>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tted">
        <color indexed="55"/>
      </left>
      <right style="dotted">
        <color indexed="55"/>
      </right>
      <top style="dotted">
        <color indexed="55"/>
      </top>
      <bottom style="dotted">
        <color indexed="55"/>
      </bottom>
    </border>
    <border>
      <left style="dotted">
        <color indexed="55"/>
      </left>
      <right style="medium">
        <color indexed="55"/>
      </right>
      <top style="medium">
        <color indexed="55"/>
      </top>
      <bottom style="dotted">
        <color indexed="55"/>
      </bottom>
    </border>
    <border>
      <left style="dotted">
        <color indexed="55"/>
      </left>
      <right style="medium">
        <color indexed="55"/>
      </right>
      <top style="dotted">
        <color indexed="55"/>
      </top>
      <bottom style="dotted">
        <color indexed="55"/>
      </bottom>
    </border>
    <border>
      <left style="dotted">
        <color indexed="55"/>
      </left>
      <right style="medium">
        <color indexed="55"/>
      </right>
      <top style="dotted">
        <color indexed="55"/>
      </top>
      <bottom style="medium">
        <color indexed="55"/>
      </bottom>
    </border>
    <border>
      <left/>
      <right style="medium">
        <color indexed="55"/>
      </right>
      <top/>
      <bottom style="dotted">
        <color indexed="55"/>
      </bottom>
    </border>
    <border>
      <left/>
      <right style="medium">
        <color indexed="55"/>
      </right>
      <top style="dotted">
        <color indexed="55"/>
      </top>
      <bottom style="dotted">
        <color indexed="55"/>
      </bottom>
    </border>
    <border>
      <left style="dotted">
        <color indexed="55"/>
      </left>
      <right style="dotted">
        <color indexed="55"/>
      </right>
      <top/>
      <bottom style="dotted">
        <color indexed="55"/>
      </bottom>
    </border>
    <border>
      <left style="dotted">
        <color indexed="55"/>
      </left>
      <right style="dotted">
        <color indexed="55"/>
      </right>
      <top style="dotted">
        <color indexed="55"/>
      </top>
      <bottom/>
    </border>
    <border>
      <left/>
      <right style="medium">
        <color indexed="55"/>
      </right>
      <top style="dotted">
        <color indexed="55"/>
      </top>
      <bottom style="medium">
        <color indexed="55"/>
      </bottom>
    </border>
    <border>
      <left/>
      <right style="dotted">
        <color indexed="55"/>
      </right>
      <top style="dotted">
        <color indexed="55"/>
      </top>
      <bottom style="dotted">
        <color indexed="55"/>
      </bottom>
    </border>
    <border>
      <left/>
      <right style="medium">
        <color indexed="55"/>
      </right>
      <top/>
      <bottom/>
    </border>
    <border>
      <left style="medium">
        <color indexed="55"/>
      </left>
      <right style="thin">
        <color indexed="55"/>
      </right>
      <top style="medium">
        <color indexed="55"/>
      </top>
      <bottom style="thin">
        <color indexed="55"/>
      </bottom>
    </border>
    <border>
      <left style="medium">
        <color indexed="55"/>
      </left>
      <right style="dotted">
        <color indexed="55"/>
      </right>
      <top style="medium">
        <color indexed="55"/>
      </top>
      <bottom style="dotted">
        <color indexed="55"/>
      </bottom>
    </border>
    <border>
      <left style="medium">
        <color indexed="55"/>
      </left>
      <right style="dotted">
        <color indexed="55"/>
      </right>
      <top style="dotted">
        <color indexed="55"/>
      </top>
      <bottom style="dotted">
        <color indexed="55"/>
      </bottom>
    </border>
    <border>
      <left style="medium">
        <color indexed="55"/>
      </left>
      <right style="dotted">
        <color indexed="55"/>
      </right>
      <top style="dotted">
        <color indexed="55"/>
      </top>
      <bottom style="medium">
        <color indexed="55"/>
      </bottom>
    </border>
    <border>
      <left style="dotted">
        <color indexed="55"/>
      </left>
      <right/>
      <top style="dotted">
        <color indexed="55"/>
      </top>
      <bottom style="dotted">
        <color indexed="55"/>
      </bottom>
    </border>
    <border>
      <left/>
      <right style="dotted">
        <color indexed="55"/>
      </right>
      <top style="dotted">
        <color indexed="55"/>
      </top>
      <bottom/>
    </border>
    <border>
      <left style="dotted">
        <color indexed="55"/>
      </left>
      <right/>
      <top style="dotted">
        <color indexed="55"/>
      </top>
      <bottom/>
    </border>
    <border>
      <left style="dashed"/>
      <right style="dashed"/>
      <top style="dashed"/>
      <bottom style="dashed"/>
    </border>
    <border>
      <left style="dashed">
        <color theme="0" tint="-0.24997000396251678"/>
      </left>
      <right style="dashed">
        <color theme="0" tint="-0.24997000396251678"/>
      </right>
      <top style="dashed">
        <color theme="0" tint="-0.24997000396251678"/>
      </top>
      <bottom style="dashed">
        <color theme="0" tint="-0.24997000396251678"/>
      </bottom>
    </border>
    <border>
      <left style="thin">
        <color indexed="55"/>
      </left>
      <right style="dashed">
        <color indexed="55"/>
      </right>
      <top style="thin">
        <color indexed="55"/>
      </top>
      <bottom style="thin">
        <color indexed="55"/>
      </bottom>
    </border>
    <border>
      <left style="dashed">
        <color indexed="55"/>
      </left>
      <right style="dashed">
        <color indexed="55"/>
      </right>
      <top style="thin">
        <color indexed="55"/>
      </top>
      <bottom style="thin">
        <color indexed="55"/>
      </bottom>
    </border>
    <border>
      <left style="dashed">
        <color indexed="55"/>
      </left>
      <right style="thin">
        <color indexed="55"/>
      </right>
      <top style="thin">
        <color indexed="55"/>
      </top>
      <bottom style="thin">
        <color indexed="55"/>
      </bottom>
    </border>
    <border>
      <left style="thin">
        <color indexed="55"/>
      </left>
      <right style="dotted">
        <color indexed="55"/>
      </right>
      <top style="dotted">
        <color indexed="55"/>
      </top>
      <bottom style="dotted">
        <color indexed="55"/>
      </bottom>
    </border>
    <border>
      <left style="thin">
        <color indexed="55"/>
      </left>
      <right style="dotted">
        <color indexed="55"/>
      </right>
      <top style="dotted">
        <color indexed="55"/>
      </top>
      <bottom/>
    </border>
    <border>
      <left style="medium">
        <color indexed="55"/>
      </left>
      <right style="thin">
        <color indexed="55"/>
      </right>
      <top style="medium">
        <color indexed="55"/>
      </top>
      <bottom style="dashed">
        <color indexed="55"/>
      </bottom>
    </border>
    <border>
      <left style="thin">
        <color indexed="55"/>
      </left>
      <right style="thin">
        <color indexed="55"/>
      </right>
      <top/>
      <bottom/>
    </border>
    <border>
      <left style="thin">
        <color indexed="55"/>
      </left>
      <right style="medium">
        <color indexed="55"/>
      </right>
      <top/>
      <bottom/>
    </border>
    <border>
      <left style="medium">
        <color indexed="55"/>
      </left>
      <right style="thin">
        <color indexed="55"/>
      </right>
      <top style="dashed">
        <color indexed="55"/>
      </top>
      <bottom style="dashed">
        <color indexed="55"/>
      </bottom>
    </border>
    <border>
      <left style="medium">
        <color indexed="55"/>
      </left>
      <right style="thin">
        <color indexed="55"/>
      </right>
      <top style="dashed">
        <color indexed="55"/>
      </top>
      <bottom style="dotted">
        <color indexed="55"/>
      </bottom>
    </border>
    <border>
      <left style="medium">
        <color indexed="55"/>
      </left>
      <right style="thin">
        <color indexed="55"/>
      </right>
      <top style="dotted">
        <color indexed="55"/>
      </top>
      <bottom style="dashed">
        <color indexed="55"/>
      </bottom>
    </border>
    <border>
      <left/>
      <right style="medium">
        <color indexed="55"/>
      </right>
      <top style="thin">
        <color indexed="55"/>
      </top>
      <bottom style="double">
        <color indexed="55"/>
      </bottom>
    </border>
    <border>
      <left style="medium">
        <color indexed="55"/>
      </left>
      <right/>
      <top/>
      <bottom/>
    </border>
    <border>
      <left style="medium">
        <color indexed="55"/>
      </left>
      <right style="thin">
        <color indexed="55"/>
      </right>
      <top/>
      <bottom style="medium">
        <color indexed="55"/>
      </bottom>
    </border>
    <border>
      <left/>
      <right style="medium">
        <color indexed="55"/>
      </right>
      <top/>
      <bottom style="medium">
        <color indexed="55"/>
      </bottom>
    </border>
    <border>
      <left/>
      <right/>
      <top/>
      <bottom style="medium">
        <color indexed="55"/>
      </bottom>
    </border>
    <border>
      <left style="thin">
        <color indexed="55"/>
      </left>
      <right style="thin">
        <color indexed="55"/>
      </right>
      <top style="dotted">
        <color indexed="55"/>
      </top>
      <bottom style="dotted">
        <color indexed="55"/>
      </bottom>
    </border>
    <border>
      <left style="thin">
        <color indexed="55"/>
      </left>
      <right style="medium">
        <color indexed="55"/>
      </right>
      <top style="dotted">
        <color indexed="55"/>
      </top>
      <bottom style="dotted">
        <color indexed="55"/>
      </bottom>
    </border>
    <border>
      <left style="thin">
        <color indexed="55"/>
      </left>
      <right style="thin">
        <color indexed="55"/>
      </right>
      <top style="dotted">
        <color indexed="55"/>
      </top>
      <bottom/>
    </border>
    <border>
      <left style="thin">
        <color indexed="55"/>
      </left>
      <right style="medium">
        <color indexed="55"/>
      </right>
      <top style="dotted">
        <color indexed="55"/>
      </top>
      <bottom/>
    </border>
    <border>
      <left/>
      <right/>
      <top style="thin">
        <color indexed="55"/>
      </top>
      <bottom style="double">
        <color indexed="55"/>
      </bottom>
    </border>
    <border>
      <left style="thin">
        <color indexed="55"/>
      </left>
      <right/>
      <top/>
      <bottom/>
    </border>
    <border>
      <left/>
      <right/>
      <top style="medium">
        <color indexed="55"/>
      </top>
      <bottom/>
    </border>
    <border>
      <left/>
      <right style="thin">
        <color indexed="55"/>
      </right>
      <top style="medium">
        <color indexed="55"/>
      </top>
      <bottom/>
    </border>
    <border>
      <left style="thin">
        <color indexed="55"/>
      </left>
      <right/>
      <top style="medium">
        <color indexed="55"/>
      </top>
      <bottom/>
    </border>
    <border>
      <left/>
      <right style="medium">
        <color indexed="55"/>
      </right>
      <top style="medium">
        <color indexed="55"/>
      </top>
      <bottom style="thin">
        <color indexed="55"/>
      </bottom>
    </border>
    <border>
      <left style="dashed">
        <color indexed="55"/>
      </left>
      <right style="dashed">
        <color indexed="55"/>
      </right>
      <top style="dashed">
        <color indexed="55"/>
      </top>
      <bottom style="dashed">
        <color indexed="55"/>
      </bottom>
    </border>
    <border>
      <left/>
      <right style="medium">
        <color indexed="55"/>
      </right>
      <top/>
      <bottom style="thin">
        <color indexed="55"/>
      </bottom>
    </border>
    <border>
      <left style="medium">
        <color indexed="55"/>
      </left>
      <right style="thin">
        <color indexed="55"/>
      </right>
      <top style="thin">
        <color indexed="55"/>
      </top>
      <bottom style="thin">
        <color indexed="55"/>
      </bottom>
    </border>
    <border>
      <left style="thin">
        <color indexed="55"/>
      </left>
      <right style="thin">
        <color indexed="55"/>
      </right>
      <top/>
      <bottom style="thin">
        <color indexed="55"/>
      </bottom>
    </border>
    <border>
      <left style="medium">
        <color indexed="55"/>
      </left>
      <right style="thin">
        <color indexed="55"/>
      </right>
      <top style="thin">
        <color indexed="55"/>
      </top>
      <bottom style="double">
        <color indexed="55"/>
      </bottom>
    </border>
    <border>
      <left style="medium">
        <color indexed="55"/>
      </left>
      <right style="thin">
        <color indexed="55"/>
      </right>
      <top/>
      <bottom style="double">
        <color indexed="55"/>
      </bottom>
    </border>
    <border>
      <left style="thin">
        <color indexed="55"/>
      </left>
      <right style="thin">
        <color indexed="55"/>
      </right>
      <top/>
      <bottom style="double">
        <color indexed="55"/>
      </bottom>
    </border>
    <border>
      <left style="medium">
        <color indexed="55"/>
      </left>
      <right/>
      <top style="double">
        <color indexed="55"/>
      </top>
      <bottom/>
    </border>
    <border>
      <left/>
      <right style="thin">
        <color indexed="55"/>
      </right>
      <top/>
      <bottom/>
    </border>
    <border>
      <left style="thin">
        <color indexed="55"/>
      </left>
      <right style="medium">
        <color indexed="55"/>
      </right>
      <top/>
      <bottom style="double">
        <color indexed="55"/>
      </bottom>
    </border>
    <border>
      <left style="medium">
        <color indexed="55"/>
      </left>
      <right/>
      <top/>
      <bottom style="medium">
        <color indexed="55"/>
      </bottom>
    </border>
    <border>
      <left/>
      <right style="thin"/>
      <top/>
      <bottom/>
    </border>
    <border>
      <left/>
      <right style="thin">
        <color indexed="55"/>
      </right>
      <top style="dotted">
        <color indexed="55"/>
      </top>
      <bottom style="dotted">
        <color indexed="55"/>
      </bottom>
    </border>
    <border>
      <left/>
      <right style="thin"/>
      <top style="medium">
        <color indexed="55"/>
      </top>
      <bottom style="medium">
        <color indexed="55"/>
      </bottom>
    </border>
    <border>
      <left/>
      <right/>
      <top style="medium">
        <color indexed="55"/>
      </top>
      <bottom style="medium">
        <color indexed="55"/>
      </bottom>
    </border>
    <border>
      <left/>
      <right style="thin">
        <color indexed="55"/>
      </right>
      <top style="dotted">
        <color indexed="55"/>
      </top>
      <bottom/>
    </border>
    <border>
      <left style="medium">
        <color indexed="55"/>
      </left>
      <right/>
      <top style="thin">
        <color indexed="55"/>
      </top>
      <bottom style="double">
        <color indexed="55"/>
      </bottom>
    </border>
    <border>
      <left/>
      <right style="thin">
        <color indexed="55"/>
      </right>
      <top style="thin">
        <color indexed="55"/>
      </top>
      <bottom style="double">
        <color indexed="55"/>
      </bottom>
    </border>
    <border>
      <left/>
      <right style="thin"/>
      <top/>
      <bottom style="thin"/>
    </border>
    <border>
      <left/>
      <right/>
      <top/>
      <bottom style="thin"/>
    </border>
    <border>
      <left/>
      <right style="thin">
        <color indexed="55"/>
      </right>
      <top/>
      <bottom style="double">
        <color indexed="55"/>
      </bottom>
    </border>
    <border>
      <left/>
      <right style="thin"/>
      <top style="thin"/>
      <bottom style="medium">
        <color indexed="55"/>
      </bottom>
    </border>
    <border>
      <left style="thin"/>
      <right/>
      <top style="thin"/>
      <bottom style="medium">
        <color indexed="55"/>
      </bottom>
    </border>
    <border>
      <left style="medium">
        <color indexed="55"/>
      </left>
      <right/>
      <top style="medium">
        <color indexed="55"/>
      </top>
      <bottom/>
    </border>
    <border>
      <left style="thin">
        <color indexed="55"/>
      </left>
      <right style="thin">
        <color indexed="55"/>
      </right>
      <top style="medium">
        <color indexed="55"/>
      </top>
      <bottom/>
    </border>
    <border>
      <left style="thin">
        <color indexed="55"/>
      </left>
      <right style="thick">
        <color indexed="55"/>
      </right>
      <top style="medium">
        <color indexed="55"/>
      </top>
      <bottom/>
    </border>
    <border>
      <left style="thin">
        <color indexed="55"/>
      </left>
      <right style="medium">
        <color indexed="55"/>
      </right>
      <top style="medium">
        <color indexed="55"/>
      </top>
      <bottom style="thin">
        <color indexed="55"/>
      </bottom>
    </border>
    <border>
      <left/>
      <right style="thin">
        <color indexed="55"/>
      </right>
      <top style="thin">
        <color indexed="55"/>
      </top>
      <bottom/>
    </border>
    <border>
      <left style="medium">
        <color indexed="55"/>
      </left>
      <right/>
      <top/>
      <bottom style="thin">
        <color indexed="55"/>
      </bottom>
    </border>
    <border>
      <left/>
      <right style="medium">
        <color indexed="55"/>
      </right>
      <top style="thin">
        <color indexed="55"/>
      </top>
      <bottom/>
    </border>
    <border>
      <left style="medium">
        <color indexed="55"/>
      </left>
      <right style="medium">
        <color indexed="55"/>
      </right>
      <top style="dashed">
        <color theme="0" tint="-0.24997000396251678"/>
      </top>
      <bottom style="dashed">
        <color theme="0" tint="-0.24997000396251678"/>
      </bottom>
    </border>
    <border>
      <left style="thick">
        <color theme="0" tint="-0.3499799966812134"/>
      </left>
      <right/>
      <top/>
      <bottom/>
    </border>
    <border>
      <left style="dotted">
        <color indexed="55"/>
      </left>
      <right style="medium">
        <color theme="0" tint="-0.3499799966812134"/>
      </right>
      <top style="dotted">
        <color indexed="55"/>
      </top>
      <bottom style="dotted">
        <color indexed="55"/>
      </bottom>
    </border>
    <border>
      <left style="dotted">
        <color indexed="55"/>
      </left>
      <right style="medium">
        <color theme="0" tint="-0.3499799966812134"/>
      </right>
      <top style="dotted">
        <color indexed="55"/>
      </top>
      <bottom/>
    </border>
    <border>
      <left style="dotted">
        <color indexed="55"/>
      </left>
      <right style="dotted">
        <color indexed="55"/>
      </right>
      <top style="dashed"/>
      <bottom style="medium">
        <color theme="0" tint="-0.3499799966812134"/>
      </bottom>
    </border>
    <border>
      <left/>
      <right style="dotted">
        <color indexed="55"/>
      </right>
      <top style="dotted">
        <color indexed="55"/>
      </top>
      <bottom style="medium">
        <color theme="0" tint="-0.3499799966812134"/>
      </bottom>
    </border>
    <border>
      <left style="dotted">
        <color indexed="55"/>
      </left>
      <right style="medium">
        <color theme="0" tint="-0.3499799966812134"/>
      </right>
      <top style="dotted">
        <color indexed="55"/>
      </top>
      <bottom style="medium">
        <color theme="0" tint="-0.3499799966812134"/>
      </bottom>
    </border>
    <border>
      <left style="thick">
        <color indexed="55"/>
      </left>
      <right/>
      <top style="thick">
        <color indexed="55"/>
      </top>
      <bottom/>
    </border>
    <border>
      <left/>
      <right style="thick">
        <color indexed="55"/>
      </right>
      <top style="thick">
        <color indexed="55"/>
      </top>
      <bottom/>
    </border>
    <border>
      <left style="thick">
        <color indexed="55"/>
      </left>
      <right/>
      <top/>
      <bottom/>
    </border>
    <border>
      <left/>
      <right style="thick">
        <color indexed="55"/>
      </right>
      <top/>
      <bottom/>
    </border>
    <border>
      <left style="thick">
        <color indexed="55"/>
      </left>
      <right/>
      <top/>
      <bottom style="thick">
        <color indexed="55"/>
      </bottom>
    </border>
    <border>
      <left/>
      <right/>
      <top/>
      <bottom style="thick">
        <color indexed="55"/>
      </bottom>
    </border>
    <border>
      <left/>
      <right style="thick">
        <color indexed="55"/>
      </right>
      <top/>
      <bottom style="thick">
        <color indexed="55"/>
      </bottom>
    </border>
    <border>
      <left style="dotted">
        <color indexed="55"/>
      </left>
      <right style="dotted">
        <color indexed="55"/>
      </right>
      <top style="dotted">
        <color indexed="55"/>
      </top>
      <bottom style="medium">
        <color indexed="55"/>
      </bottom>
    </border>
    <border>
      <left style="medium">
        <color indexed="55"/>
      </left>
      <right/>
      <top style="thin">
        <color indexed="55"/>
      </top>
      <bottom style="thin">
        <color indexed="55"/>
      </bottom>
    </border>
    <border>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style="double">
        <color indexed="55"/>
      </bottom>
    </border>
    <border>
      <left style="thin">
        <color indexed="55"/>
      </left>
      <right style="medium">
        <color indexed="55"/>
      </right>
      <top style="thin">
        <color indexed="55"/>
      </top>
      <bottom style="thin">
        <color indexed="55"/>
      </bottom>
    </border>
    <border>
      <left style="thin">
        <color indexed="55"/>
      </left>
      <right style="thin">
        <color indexed="55"/>
      </right>
      <top style="thin">
        <color indexed="55"/>
      </top>
      <bottom/>
    </border>
    <border>
      <left style="thin">
        <color indexed="55"/>
      </left>
      <right/>
      <top style="thin">
        <color indexed="55"/>
      </top>
      <bottom style="thin">
        <color indexed="55"/>
      </bottom>
    </border>
    <border>
      <left/>
      <right style="medium">
        <color indexed="55"/>
      </right>
      <top style="thin">
        <color indexed="55"/>
      </top>
      <bottom style="thin">
        <color indexed="55"/>
      </bottom>
    </border>
    <border>
      <left style="thin">
        <color indexed="55"/>
      </left>
      <right style="medium">
        <color indexed="55"/>
      </right>
      <top style="thin">
        <color indexed="55"/>
      </top>
      <bottom style="double">
        <color indexed="55"/>
      </bottom>
    </border>
    <border>
      <left style="thin">
        <color indexed="55"/>
      </left>
      <right style="medium">
        <color indexed="55"/>
      </right>
      <top/>
      <bottom style="thin">
        <color indexed="55"/>
      </bottom>
    </border>
    <border>
      <left/>
      <right style="thin">
        <color indexed="55"/>
      </right>
      <top/>
      <bottom style="medium">
        <color indexed="55"/>
      </bottom>
    </border>
    <border>
      <left style="thin">
        <color indexed="55"/>
      </left>
      <right style="thin">
        <color indexed="55"/>
      </right>
      <top style="thin">
        <color indexed="55"/>
      </top>
      <bottom style="medium">
        <color indexed="55"/>
      </bottom>
    </border>
    <border>
      <left style="thin">
        <color indexed="55"/>
      </left>
      <right style="medium">
        <color indexed="55"/>
      </right>
      <top/>
      <bottom style="medium">
        <color indexed="55"/>
      </bottom>
    </border>
    <border>
      <left style="thick">
        <color theme="0" tint="-0.3499799966812134"/>
      </left>
      <right/>
      <top style="thick">
        <color theme="0" tint="-0.3499799966812134"/>
      </top>
      <bottom/>
    </border>
    <border>
      <left/>
      <right/>
      <top style="thick">
        <color theme="0" tint="-0.3499799966812134"/>
      </top>
      <bottom/>
    </border>
    <border>
      <left/>
      <right style="thick">
        <color theme="0" tint="-0.3499799966812134"/>
      </right>
      <top style="thick">
        <color theme="0" tint="-0.3499799966812134"/>
      </top>
      <bottom/>
    </border>
    <border>
      <left/>
      <right style="thick">
        <color theme="0" tint="-0.3499799966812134"/>
      </right>
      <top/>
      <bottom/>
    </border>
    <border>
      <left/>
      <right/>
      <top/>
      <bottom style="thick">
        <color theme="0" tint="-0.3499799966812134"/>
      </bottom>
    </border>
    <border>
      <left/>
      <right style="thick">
        <color theme="0" tint="-0.3499799966812134"/>
      </right>
      <top/>
      <bottom style="thick">
        <color theme="0" tint="-0.3499799966812134"/>
      </bottom>
    </border>
    <border>
      <left style="medium">
        <color indexed="55"/>
      </left>
      <right/>
      <top style="thin">
        <color indexed="55"/>
      </top>
      <bottom style="medium">
        <color indexed="55"/>
      </bottom>
    </border>
    <border>
      <left/>
      <right style="medium">
        <color indexed="55"/>
      </right>
      <top style="thin">
        <color indexed="55"/>
      </top>
      <bottom style="medium">
        <color indexed="55"/>
      </bottom>
    </border>
    <border>
      <left style="thin">
        <color indexed="55"/>
      </left>
      <right style="medium">
        <color indexed="55"/>
      </right>
      <top style="thin">
        <color indexed="55"/>
      </top>
      <bottom style="medium">
        <color indexed="55"/>
      </bottom>
    </border>
    <border>
      <left/>
      <right/>
      <top style="thick">
        <color indexed="55"/>
      </top>
      <bottom/>
    </border>
    <border>
      <left/>
      <right style="thin">
        <color indexed="55"/>
      </right>
      <top/>
      <bottom style="thin">
        <color indexed="55"/>
      </bottom>
    </border>
    <border>
      <left style="thin">
        <color indexed="55"/>
      </left>
      <right/>
      <top/>
      <bottom style="thin">
        <color indexed="55"/>
      </bottom>
    </border>
    <border>
      <left/>
      <right/>
      <top style="thin">
        <color indexed="55"/>
      </top>
      <bottom style="medium">
        <color indexed="55"/>
      </bottom>
    </border>
    <border>
      <left style="medium">
        <color indexed="55"/>
      </left>
      <right style="dotted">
        <color indexed="55"/>
      </right>
      <top style="dotted">
        <color indexed="55"/>
      </top>
      <bottom/>
    </border>
    <border>
      <left style="dotted">
        <color indexed="55"/>
      </left>
      <right style="thick">
        <color indexed="55"/>
      </right>
      <top style="dotted">
        <color indexed="55"/>
      </top>
      <bottom style="dotted">
        <color indexed="55"/>
      </bottom>
    </border>
    <border>
      <left style="dotted">
        <color indexed="55"/>
      </left>
      <right/>
      <top/>
      <bottom style="dotted">
        <color indexed="55"/>
      </bottom>
    </border>
    <border>
      <left style="medium"/>
      <right style="medium"/>
      <top style="medium"/>
      <bottom>
        <color indexed="63"/>
      </bottom>
    </border>
    <border>
      <left style="medium"/>
      <right style="medium"/>
      <top/>
      <bottom style="medium"/>
    </border>
    <border>
      <left style="medium"/>
      <right style="medium"/>
      <top style="medium"/>
      <bottom style="mediu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style="thin"/>
      <right/>
      <top/>
      <bottom style="thin"/>
    </border>
    <border>
      <left style="thick">
        <color theme="0" tint="-0.3499799966812134"/>
      </left>
      <right/>
      <top/>
      <bottom style="thick">
        <color theme="0" tint="-0.3499799966812134"/>
      </bottom>
    </border>
    <border>
      <left style="thin">
        <color indexed="47"/>
      </left>
      <right style="thin">
        <color indexed="47"/>
      </right>
      <top style="thick">
        <color theme="0" tint="-0.3499799966812134"/>
      </top>
      <bottom/>
    </border>
    <border>
      <left style="medium">
        <color theme="0" tint="-0.3499799966812134"/>
      </left>
      <right style="thin">
        <color indexed="55"/>
      </right>
      <top style="medium">
        <color theme="0" tint="-0.3499799966812134"/>
      </top>
      <bottom style="thin">
        <color indexed="55"/>
      </bottom>
    </border>
    <border>
      <left style="thin">
        <color indexed="55"/>
      </left>
      <right style="thin">
        <color theme="0" tint="-0.4999699890613556"/>
      </right>
      <top>
        <color indexed="63"/>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right/>
      <top style="medium">
        <color theme="0" tint="-0.3499799966812134"/>
      </top>
      <bottom/>
    </border>
    <border>
      <left/>
      <right style="medium">
        <color indexed="55"/>
      </right>
      <top style="medium">
        <color theme="0" tint="-0.3499799966812134"/>
      </top>
      <bottom style="thin">
        <color indexed="55"/>
      </bottom>
    </border>
    <border>
      <left style="medium">
        <color theme="0" tint="-0.3499799966812134"/>
      </left>
      <right style="thin">
        <color indexed="55"/>
      </right>
      <top style="thin">
        <color indexed="55"/>
      </top>
      <bottom style="thin">
        <color indexed="55"/>
      </bottom>
    </border>
    <border>
      <left style="medium">
        <color theme="0" tint="-0.3499799966812134"/>
      </left>
      <right/>
      <top style="thin">
        <color indexed="55"/>
      </top>
      <bottom style="thin">
        <color indexed="55"/>
      </bottom>
    </border>
    <border>
      <left style="medium">
        <color theme="0" tint="-0.3499799966812134"/>
      </left>
      <right style="thin">
        <color indexed="55"/>
      </right>
      <top style="thin">
        <color indexed="55"/>
      </top>
      <bottom style="double">
        <color indexed="55"/>
      </bottom>
    </border>
    <border>
      <left style="medium">
        <color theme="0" tint="-0.3499799966812134"/>
      </left>
      <right style="thin">
        <color indexed="55"/>
      </right>
      <top style="double">
        <color indexed="55"/>
      </top>
      <bottom style="double">
        <color indexed="55"/>
      </bottom>
    </border>
    <border>
      <left style="thin">
        <color indexed="55"/>
      </left>
      <right style="thin">
        <color indexed="55"/>
      </right>
      <top style="double">
        <color indexed="55"/>
      </top>
      <bottom style="double">
        <color indexed="55"/>
      </bottom>
    </border>
    <border>
      <left style="medium">
        <color theme="0" tint="-0.3499799966812134"/>
      </left>
      <right style="thin">
        <color indexed="55"/>
      </right>
      <top/>
      <bottom style="thin">
        <color indexed="55"/>
      </bottom>
    </border>
    <border>
      <left style="medium">
        <color theme="0" tint="-0.3499799966812134"/>
      </left>
      <right/>
      <top style="thin">
        <color indexed="55"/>
      </top>
      <bottom style="medium">
        <color indexed="55"/>
      </bottom>
    </border>
    <border>
      <left style="dashed"/>
      <right style="thin">
        <color indexed="55"/>
      </right>
      <top style="thin">
        <color indexed="55"/>
      </top>
      <bottom style="thin">
        <color indexed="55"/>
      </bottom>
    </border>
    <border>
      <left style="medium">
        <color theme="0" tint="-0.3499799966812134"/>
      </left>
      <right/>
      <top style="thin">
        <color indexed="55"/>
      </top>
      <bottom style="medium">
        <color theme="0" tint="-0.3499799966812134"/>
      </bottom>
    </border>
    <border>
      <left/>
      <right style="thin">
        <color indexed="55"/>
      </right>
      <top style="thin">
        <color indexed="55"/>
      </top>
      <bottom style="medium">
        <color theme="0" tint="-0.3499799966812134"/>
      </bottom>
    </border>
    <border>
      <left style="thin">
        <color indexed="55"/>
      </left>
      <right style="thin">
        <color indexed="55"/>
      </right>
      <top style="thin">
        <color indexed="55"/>
      </top>
      <bottom style="medium">
        <color theme="0" tint="-0.3499799966812134"/>
      </bottom>
    </border>
    <border>
      <left/>
      <right/>
      <top style="thin">
        <color indexed="55"/>
      </top>
      <bottom style="thin">
        <color indexed="55"/>
      </bottom>
    </border>
    <border>
      <left style="thin">
        <color indexed="55"/>
      </left>
      <right style="medium">
        <color indexed="55"/>
      </right>
      <top style="thin">
        <color indexed="55"/>
      </top>
      <bottom/>
    </border>
    <border>
      <left style="dashed"/>
      <right style="medium">
        <color indexed="55"/>
      </right>
      <top style="dashed"/>
      <bottom style="medium">
        <color indexed="55"/>
      </bottom>
    </border>
    <border>
      <left style="medium">
        <color indexed="55"/>
      </left>
      <right style="thin">
        <color indexed="55"/>
      </right>
      <top/>
      <bottom style="thin">
        <color indexed="55"/>
      </bottom>
    </border>
    <border>
      <left style="medium">
        <color indexed="55"/>
      </left>
      <right style="thin">
        <color indexed="55"/>
      </right>
      <top style="thin">
        <color indexed="55"/>
      </top>
      <bottom style="medium">
        <color indexed="55"/>
      </bottom>
    </border>
    <border>
      <left style="thin"/>
      <right style="thin"/>
      <top/>
      <bottom/>
    </border>
    <border>
      <left/>
      <right/>
      <top/>
      <bottom style="thin">
        <color indexed="55"/>
      </bottom>
    </border>
    <border>
      <left/>
      <right style="thin">
        <color indexed="55"/>
      </right>
      <top/>
      <bottom style="dotted">
        <color indexed="55"/>
      </bottom>
    </border>
    <border>
      <left style="medium">
        <color indexed="55"/>
      </left>
      <right/>
      <top style="thin"/>
      <bottom style="medium">
        <color indexed="55"/>
      </bottom>
    </border>
    <border>
      <left/>
      <right/>
      <top style="thin"/>
      <bottom style="medium">
        <color indexed="55"/>
      </bottom>
    </border>
    <border>
      <left style="thin">
        <color indexed="55"/>
      </left>
      <right/>
      <top style="thin"/>
      <bottom style="medium">
        <color indexed="55"/>
      </bottom>
    </border>
    <border>
      <left/>
      <right style="thin">
        <color indexed="55"/>
      </right>
      <top style="thin"/>
      <bottom style="medium">
        <color indexed="55"/>
      </bottom>
    </border>
    <border>
      <left/>
      <right style="medium">
        <color indexed="55"/>
      </right>
      <top style="thin"/>
      <bottom style="medium">
        <color indexed="55"/>
      </bottom>
    </border>
    <border>
      <left style="thick">
        <color theme="0" tint="-0.3499799966812134"/>
      </left>
      <right style="thin">
        <color indexed="55"/>
      </right>
      <top/>
      <bottom/>
    </border>
    <border>
      <left/>
      <right style="medium"/>
      <top style="medium"/>
      <bottom style="medium"/>
    </border>
    <border>
      <left>
        <color indexed="63"/>
      </left>
      <right style="medium">
        <color indexed="55"/>
      </right>
      <top style="dotted">
        <color indexed="55"/>
      </top>
      <bottom/>
    </border>
    <border>
      <left/>
      <right style="medium">
        <color indexed="55"/>
      </right>
      <top style="medium">
        <color indexed="55"/>
      </top>
      <bottom/>
    </border>
    <border>
      <left style="dotted">
        <color indexed="55"/>
      </left>
      <right style="dotted">
        <color indexed="55"/>
      </right>
      <top style="dotted">
        <color indexed="55"/>
      </top>
      <bottom style="thin"/>
    </border>
    <border>
      <left style="dotted">
        <color indexed="55"/>
      </left>
      <right style="thin">
        <color indexed="55"/>
      </right>
      <top style="dotted">
        <color indexed="55"/>
      </top>
      <bottom style="dotted">
        <color indexed="55"/>
      </bottom>
    </border>
    <border>
      <left style="thick">
        <color indexed="55"/>
      </left>
      <right style="dotted">
        <color indexed="55"/>
      </right>
      <top style="thick">
        <color indexed="55"/>
      </top>
      <bottom style="dotted">
        <color indexed="55"/>
      </bottom>
    </border>
    <border>
      <left style="dotted">
        <color indexed="55"/>
      </left>
      <right style="thick">
        <color indexed="55"/>
      </right>
      <top style="thick">
        <color indexed="55"/>
      </top>
      <bottom style="dotted">
        <color indexed="55"/>
      </bottom>
    </border>
    <border>
      <left style="thick">
        <color indexed="55"/>
      </left>
      <right style="dotted">
        <color indexed="55"/>
      </right>
      <top style="dotted">
        <color indexed="55"/>
      </top>
      <bottom style="dotted">
        <color indexed="55"/>
      </bottom>
    </border>
    <border>
      <left style="thick">
        <color indexed="55"/>
      </left>
      <right style="dotted">
        <color indexed="55"/>
      </right>
      <top style="dotted">
        <color indexed="55"/>
      </top>
      <bottom style="thick">
        <color indexed="55"/>
      </bottom>
    </border>
    <border>
      <left style="dotted">
        <color indexed="55"/>
      </left>
      <right style="thick">
        <color indexed="55"/>
      </right>
      <top style="dotted">
        <color indexed="55"/>
      </top>
      <bottom style="thick">
        <color indexed="55"/>
      </bottom>
    </border>
    <border>
      <left style="medium">
        <color indexed="55"/>
      </left>
      <right style="thin">
        <color indexed="55"/>
      </right>
      <top style="dashed">
        <color indexed="55"/>
      </top>
      <bottom>
        <color indexed="63"/>
      </bottom>
    </border>
    <border>
      <left style="medium">
        <color indexed="55"/>
      </left>
      <right style="thin">
        <color indexed="55"/>
      </right>
      <top style="thin">
        <color indexed="55"/>
      </top>
      <bottom>
        <color indexed="63"/>
      </bottom>
    </border>
    <border>
      <left style="medium">
        <color indexed="55"/>
      </left>
      <right>
        <color indexed="63"/>
      </right>
      <top style="dotted">
        <color indexed="55"/>
      </top>
      <bottom style="dotted">
        <color indexed="55"/>
      </bottom>
    </border>
    <border>
      <left style="dotted">
        <color indexed="55"/>
      </left>
      <right style="medium">
        <color indexed="55"/>
      </right>
      <top style="dotted">
        <color indexed="55"/>
      </top>
      <bottom/>
    </border>
    <border>
      <left style="dotted">
        <color indexed="55"/>
      </left>
      <right style="medium">
        <color indexed="55"/>
      </right>
      <top>
        <color indexed="63"/>
      </top>
      <bottom style="dotted">
        <color indexed="55"/>
      </bottom>
    </border>
    <border>
      <left style="double">
        <color indexed="55"/>
      </left>
      <right style="double">
        <color indexed="55"/>
      </right>
      <top style="double">
        <color indexed="55"/>
      </top>
      <bottom style="dotted">
        <color indexed="55"/>
      </bottom>
    </border>
    <border>
      <left style="double">
        <color indexed="55"/>
      </left>
      <right style="double">
        <color indexed="55"/>
      </right>
      <top style="dotted">
        <color indexed="55"/>
      </top>
      <bottom style="dotted">
        <color indexed="55"/>
      </bottom>
    </border>
    <border>
      <left style="double">
        <color indexed="55"/>
      </left>
      <right style="double">
        <color indexed="55"/>
      </right>
      <top style="dotted">
        <color indexed="55"/>
      </top>
      <bottom style="double">
        <color indexed="55"/>
      </bottom>
    </border>
    <border>
      <left style="thick">
        <color theme="0" tint="-0.3499799966812134"/>
      </left>
      <right style="thick">
        <color theme="0" tint="-0.3499799966812134"/>
      </right>
      <top style="thick">
        <color theme="0" tint="-0.3499799966812134"/>
      </top>
      <bottom/>
    </border>
    <border>
      <left style="thick">
        <color theme="0" tint="-0.3499799966812134"/>
      </left>
      <right style="thick">
        <color theme="0" tint="-0.3499799966812134"/>
      </right>
      <top/>
      <bottom/>
    </border>
    <border>
      <left style="thick">
        <color theme="0" tint="-0.3499799966812134"/>
      </left>
      <right style="thick">
        <color theme="0" tint="-0.3499799966812134"/>
      </right>
      <top/>
      <bottom style="thick">
        <color theme="0" tint="-0.3499799966812134"/>
      </bottom>
    </border>
    <border>
      <left style="medium">
        <color theme="0" tint="-0.3499799966812134"/>
      </left>
      <right/>
      <top style="dashed">
        <color theme="0" tint="-0.3499799966812134"/>
      </top>
      <bottom style="medium">
        <color theme="0" tint="-0.3499799966812134"/>
      </bottom>
    </border>
    <border>
      <left/>
      <right/>
      <top style="dashed">
        <color theme="0" tint="-0.3499799966812134"/>
      </top>
      <bottom style="medium">
        <color theme="0" tint="-0.3499799966812134"/>
      </bottom>
    </border>
    <border>
      <left/>
      <right style="medium">
        <color theme="0" tint="-0.3499799966812134"/>
      </right>
      <top style="dashed">
        <color theme="0" tint="-0.3499799966812134"/>
      </top>
      <bottom style="medium">
        <color theme="0" tint="-0.3499799966812134"/>
      </bottom>
    </border>
    <border>
      <left style="medium">
        <color theme="0" tint="-0.3499799966812134"/>
      </left>
      <right style="dashed">
        <color theme="0" tint="-0.3499799966812134"/>
      </right>
      <top style="dashed">
        <color theme="0" tint="-0.3499799966812134"/>
      </top>
      <bottom style="dashed">
        <color theme="0" tint="-0.3499799966812134"/>
      </bottom>
    </border>
    <border>
      <left/>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style="dashed">
        <color theme="0" tint="-0.3499799966812134"/>
      </top>
      <bottom style="dashed">
        <color theme="0" tint="-0.3499799966812134"/>
      </bottom>
    </border>
    <border>
      <left style="dashed">
        <color theme="0" tint="-0.3499799966812134"/>
      </left>
      <right style="medium">
        <color theme="0" tint="-0.3499799966812134"/>
      </right>
      <top style="dashed">
        <color theme="0" tint="-0.3499799966812134"/>
      </top>
      <bottom style="dashed">
        <color theme="0" tint="-0.3499799966812134"/>
      </bottom>
    </border>
    <border>
      <left style="medium">
        <color theme="0" tint="-0.3499799966812134"/>
      </left>
      <right/>
      <top style="dashed">
        <color theme="0" tint="-0.3499799966812134"/>
      </top>
      <bottom style="dashed">
        <color theme="0" tint="-0.3499799966812134"/>
      </bottom>
    </border>
    <border>
      <left/>
      <right/>
      <top style="dashed">
        <color theme="0" tint="-0.3499799966812134"/>
      </top>
      <bottom style="dashed">
        <color theme="0" tint="-0.3499799966812134"/>
      </bottom>
    </border>
    <border>
      <left/>
      <right style="medium">
        <color theme="0" tint="-0.3499799966812134"/>
      </right>
      <top style="dashed">
        <color theme="0" tint="-0.3499799966812134"/>
      </top>
      <bottom style="dashed">
        <color theme="0" tint="-0.3499799966812134"/>
      </bottom>
    </border>
    <border>
      <left>
        <color indexed="63"/>
      </left>
      <right style="thin">
        <color indexed="55"/>
      </right>
      <top style="medium">
        <color indexed="55"/>
      </top>
      <bottom style="thin">
        <color indexed="55"/>
      </bottom>
    </border>
    <border>
      <left style="thin">
        <color indexed="55"/>
      </left>
      <right style="thin">
        <color indexed="55"/>
      </right>
      <top style="medium">
        <color indexed="55"/>
      </top>
      <bottom style="thin">
        <color indexed="55"/>
      </bottom>
    </border>
    <border>
      <left style="dashed">
        <color indexed="22"/>
      </left>
      <right style="thin">
        <color indexed="55"/>
      </right>
      <top style="medium">
        <color indexed="55"/>
      </top>
      <bottom style="thin">
        <color indexed="55"/>
      </bottom>
    </border>
    <border>
      <left style="dashed">
        <color indexed="22"/>
      </left>
      <right style="thin">
        <color indexed="55"/>
      </right>
      <top style="thin">
        <color indexed="55"/>
      </top>
      <bottom style="thin">
        <color indexed="55"/>
      </bottom>
    </border>
    <border>
      <left style="medium">
        <color theme="0" tint="-0.3499799966812134"/>
      </left>
      <right/>
      <top style="medium">
        <color theme="0" tint="-0.3499799966812134"/>
      </top>
      <bottom/>
    </border>
    <border>
      <left/>
      <right style="medium">
        <color theme="0" tint="-0.3499799966812134"/>
      </right>
      <top style="medium">
        <color theme="0" tint="-0.3499799966812134"/>
      </top>
      <bottom/>
    </border>
    <border>
      <left style="thin">
        <color indexed="55"/>
      </left>
      <right style="medium">
        <color indexed="55"/>
      </right>
      <top style="medium">
        <color indexed="55"/>
      </top>
      <bottom/>
    </border>
    <border>
      <left/>
      <right style="medium">
        <color indexed="55"/>
      </right>
      <top style="medium">
        <color theme="0" tint="-0.3499799966812134"/>
      </top>
      <bottom/>
    </border>
    <border>
      <left style="medium">
        <color indexed="55"/>
      </left>
      <right style="medium">
        <color theme="0" tint="-0.3499799966812134"/>
      </right>
      <top style="medium">
        <color theme="0" tint="-0.3499799966812134"/>
      </top>
      <bottom/>
    </border>
    <border>
      <left style="medium">
        <color indexed="55"/>
      </left>
      <right style="medium">
        <color theme="0" tint="-0.3499799966812134"/>
      </right>
      <top/>
      <bottom style="dotted">
        <color indexed="55"/>
      </bottom>
    </border>
    <border>
      <left/>
      <right>
        <color indexed="63"/>
      </right>
      <top style="thick">
        <color theme="0" tint="-0.3499799966812134"/>
      </top>
      <bottom style="medium">
        <color indexed="55"/>
      </bottom>
    </border>
    <border>
      <left style="medium">
        <color indexed="55"/>
      </left>
      <right/>
      <top style="double">
        <color indexed="55"/>
      </top>
      <bottom style="thin">
        <color indexed="55"/>
      </bottom>
    </border>
    <border>
      <left/>
      <right style="thin">
        <color indexed="55"/>
      </right>
      <top style="double">
        <color indexed="55"/>
      </top>
      <bottom style="thin">
        <color indexed="55"/>
      </bottom>
    </border>
    <border>
      <left style="thin">
        <color indexed="55"/>
      </left>
      <right/>
      <top style="medium">
        <color indexed="55"/>
      </top>
      <bottom style="thin">
        <color indexed="55"/>
      </bottom>
    </border>
    <border>
      <left style="thin">
        <color indexed="55"/>
      </left>
      <right style="thin">
        <color indexed="55"/>
      </right>
      <top style="double">
        <color indexed="55"/>
      </top>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74" fillId="0" borderId="0" applyNumberFormat="0" applyFill="0" applyBorder="0" applyAlignment="0" applyProtection="0"/>
    <xf numFmtId="179" fontId="3" fillId="0" borderId="0">
      <alignment/>
      <protection/>
    </xf>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5" fillId="0" borderId="0">
      <alignment/>
      <protection/>
    </xf>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1" fillId="31" borderId="0" applyNumberFormat="0" applyBorder="0" applyAlignment="0" applyProtection="0"/>
    <xf numFmtId="181" fontId="28" fillId="0" borderId="5" applyFont="0" applyFill="0" applyBorder="0" applyAlignment="0" applyProtection="0"/>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33" fillId="0" borderId="0">
      <alignment/>
      <protection/>
    </xf>
    <xf numFmtId="193" fontId="0" fillId="0" borderId="0">
      <alignment/>
      <protection/>
    </xf>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0" fontId="87" fillId="0" borderId="0" applyNumberFormat="0" applyFill="0" applyBorder="0" applyAlignment="0" applyProtection="0"/>
    <xf numFmtId="0" fontId="88" fillId="32" borderId="10" applyNumberFormat="0" applyAlignment="0" applyProtection="0"/>
  </cellStyleXfs>
  <cellXfs count="665">
    <xf numFmtId="0" fontId="0" fillId="0" borderId="0" xfId="0" applyAlignment="1">
      <alignment/>
    </xf>
    <xf numFmtId="0" fontId="9" fillId="0" borderId="0" xfId="0" applyFont="1" applyAlignment="1" applyProtection="1">
      <alignment/>
      <protection/>
    </xf>
    <xf numFmtId="3" fontId="9" fillId="0" borderId="0" xfId="0" applyNumberFormat="1" applyFont="1" applyFill="1" applyBorder="1" applyAlignment="1" applyProtection="1">
      <alignment/>
      <protection/>
    </xf>
    <xf numFmtId="0" fontId="10" fillId="33" borderId="0" xfId="0" applyFont="1" applyFill="1" applyBorder="1" applyAlignment="1" applyProtection="1">
      <alignment horizontal="center"/>
      <protection/>
    </xf>
    <xf numFmtId="0" fontId="9" fillId="0" borderId="0" xfId="0" applyFont="1" applyAlignment="1" applyProtection="1">
      <alignment wrapText="1"/>
      <protection/>
    </xf>
    <xf numFmtId="3" fontId="9" fillId="0" borderId="0" xfId="0" applyNumberFormat="1" applyFont="1" applyFill="1" applyBorder="1" applyAlignment="1" applyProtection="1">
      <alignment horizontal="right"/>
      <protection/>
    </xf>
    <xf numFmtId="3" fontId="9" fillId="0" borderId="0" xfId="0" applyNumberFormat="1" applyFont="1" applyAlignment="1" applyProtection="1">
      <alignment horizontal="right"/>
      <protection/>
    </xf>
    <xf numFmtId="3" fontId="9" fillId="0" borderId="0" xfId="0" applyNumberFormat="1" applyFont="1" applyAlignment="1" applyProtection="1">
      <alignment/>
      <protection/>
    </xf>
    <xf numFmtId="0" fontId="7" fillId="0" borderId="0" xfId="0" applyFont="1" applyAlignment="1" applyProtection="1">
      <alignment/>
      <protection/>
    </xf>
    <xf numFmtId="3" fontId="7" fillId="0" borderId="0" xfId="0" applyNumberFormat="1" applyFont="1" applyAlignment="1" applyProtection="1">
      <alignment horizontal="right"/>
      <protection/>
    </xf>
    <xf numFmtId="3" fontId="7" fillId="0" borderId="0" xfId="0" applyNumberFormat="1" applyFont="1" applyAlignment="1" applyProtection="1">
      <alignment/>
      <protection/>
    </xf>
    <xf numFmtId="9" fontId="7" fillId="0" borderId="0" xfId="58" applyFont="1" applyAlignment="1" applyProtection="1">
      <alignment/>
      <protection/>
    </xf>
    <xf numFmtId="9" fontId="7" fillId="0" borderId="0" xfId="58" applyFont="1" applyAlignment="1" applyProtection="1">
      <alignment/>
      <protection/>
    </xf>
    <xf numFmtId="41" fontId="7" fillId="0" borderId="0" xfId="0" applyNumberFormat="1" applyFont="1" applyAlignment="1" applyProtection="1">
      <alignment/>
      <protection/>
    </xf>
    <xf numFmtId="0" fontId="9" fillId="0" borderId="0" xfId="0" applyFont="1" applyBorder="1" applyAlignment="1" applyProtection="1">
      <alignment/>
      <protection/>
    </xf>
    <xf numFmtId="3" fontId="9" fillId="0" borderId="0" xfId="0" applyNumberFormat="1" applyFont="1" applyBorder="1" applyAlignment="1" applyProtection="1">
      <alignment/>
      <protection/>
    </xf>
    <xf numFmtId="3" fontId="9" fillId="0" borderId="0" xfId="58" applyNumberFormat="1" applyFont="1" applyBorder="1" applyAlignment="1" applyProtection="1">
      <alignment/>
      <protection/>
    </xf>
    <xf numFmtId="176" fontId="9" fillId="0" borderId="0" xfId="0" applyNumberFormat="1" applyFont="1" applyBorder="1" applyAlignment="1" applyProtection="1">
      <alignment/>
      <protection/>
    </xf>
    <xf numFmtId="0" fontId="7" fillId="0" borderId="0" xfId="0" applyFont="1" applyBorder="1" applyAlignment="1" applyProtection="1">
      <alignment/>
      <protection/>
    </xf>
    <xf numFmtId="0" fontId="10" fillId="0" borderId="0" xfId="0" applyFont="1" applyBorder="1" applyAlignment="1" applyProtection="1">
      <alignment/>
      <protection/>
    </xf>
    <xf numFmtId="165" fontId="9" fillId="0" borderId="0" xfId="0" applyNumberFormat="1" applyFont="1" applyBorder="1" applyAlignment="1" applyProtection="1">
      <alignment/>
      <protection/>
    </xf>
    <xf numFmtId="9" fontId="7" fillId="0" borderId="11" xfId="0" applyNumberFormat="1" applyFont="1" applyFill="1" applyBorder="1" applyAlignment="1" applyProtection="1">
      <alignment horizontal="center" vertical="center"/>
      <protection locked="0"/>
    </xf>
    <xf numFmtId="0" fontId="7" fillId="34" borderId="12" xfId="0" applyFont="1" applyFill="1" applyBorder="1" applyAlignment="1" applyProtection="1">
      <alignment wrapText="1"/>
      <protection locked="0"/>
    </xf>
    <xf numFmtId="0" fontId="7" fillId="34" borderId="13" xfId="0" applyFont="1" applyFill="1" applyBorder="1" applyAlignment="1" applyProtection="1">
      <alignment wrapText="1"/>
      <protection locked="0"/>
    </xf>
    <xf numFmtId="0" fontId="8" fillId="34" borderId="13" xfId="0" applyFont="1" applyFill="1" applyBorder="1" applyAlignment="1" applyProtection="1">
      <alignment wrapText="1"/>
      <protection locked="0"/>
    </xf>
    <xf numFmtId="0" fontId="8" fillId="34" borderId="14" xfId="0" applyFont="1" applyFill="1" applyBorder="1" applyAlignment="1" applyProtection="1">
      <alignment wrapText="1"/>
      <protection locked="0"/>
    </xf>
    <xf numFmtId="0" fontId="19" fillId="0" borderId="15" xfId="0" applyFont="1" applyFill="1" applyBorder="1" applyAlignment="1" applyProtection="1">
      <alignment horizontal="center"/>
      <protection locked="0"/>
    </xf>
    <xf numFmtId="164" fontId="7" fillId="0" borderId="16" xfId="0" applyNumberFormat="1" applyFont="1" applyFill="1" applyBorder="1" applyAlignment="1" applyProtection="1">
      <alignment/>
      <protection locked="0"/>
    </xf>
    <xf numFmtId="1" fontId="7" fillId="34" borderId="17" xfId="47" applyNumberFormat="1" applyFont="1" applyFill="1" applyBorder="1" applyAlignment="1" applyProtection="1">
      <alignment horizontal="center"/>
      <protection locked="0"/>
    </xf>
    <xf numFmtId="1" fontId="7" fillId="34" borderId="11" xfId="47" applyNumberFormat="1" applyFont="1" applyFill="1" applyBorder="1" applyAlignment="1" applyProtection="1">
      <alignment horizontal="center"/>
      <protection locked="0"/>
    </xf>
    <xf numFmtId="1" fontId="7" fillId="34" borderId="18" xfId="47" applyNumberFormat="1" applyFont="1" applyFill="1" applyBorder="1" applyAlignment="1" applyProtection="1">
      <alignment horizontal="center"/>
      <protection locked="0"/>
    </xf>
    <xf numFmtId="164" fontId="7" fillId="0" borderId="19" xfId="0" applyNumberFormat="1" applyFont="1" applyFill="1" applyBorder="1" applyAlignment="1" applyProtection="1">
      <alignment/>
      <protection locked="0"/>
    </xf>
    <xf numFmtId="168" fontId="7" fillId="0" borderId="20" xfId="0" applyNumberFormat="1" applyFont="1" applyFill="1" applyBorder="1" applyAlignment="1" applyProtection="1">
      <alignment horizontal="center" vertical="center"/>
      <protection locked="0"/>
    </xf>
    <xf numFmtId="168" fontId="8" fillId="0" borderId="20" xfId="0" applyNumberFormat="1" applyFont="1" applyFill="1" applyBorder="1" applyAlignment="1" applyProtection="1">
      <alignment horizontal="center" vertical="center"/>
      <protection locked="0"/>
    </xf>
    <xf numFmtId="165" fontId="8" fillId="0" borderId="20" xfId="47" applyNumberFormat="1" applyFont="1" applyFill="1" applyBorder="1" applyAlignment="1" applyProtection="1">
      <alignment horizontal="center" vertical="center"/>
      <protection locked="0"/>
    </xf>
    <xf numFmtId="165" fontId="7" fillId="0" borderId="20" xfId="0" applyNumberFormat="1" applyFont="1" applyFill="1" applyBorder="1" applyAlignment="1" applyProtection="1">
      <alignment horizontal="center" vertical="center"/>
      <protection locked="0"/>
    </xf>
    <xf numFmtId="0" fontId="19" fillId="0" borderId="16" xfId="0" applyFont="1" applyFill="1" applyBorder="1" applyAlignment="1" applyProtection="1">
      <alignment horizontal="center"/>
      <protection locked="0"/>
    </xf>
    <xf numFmtId="42" fontId="7" fillId="35" borderId="0" xfId="0" applyNumberFormat="1" applyFont="1" applyFill="1" applyBorder="1" applyAlignment="1" applyProtection="1">
      <alignment horizontal="center"/>
      <protection/>
    </xf>
    <xf numFmtId="44" fontId="7" fillId="35" borderId="0" xfId="0" applyNumberFormat="1" applyFont="1" applyFill="1" applyBorder="1" applyAlignment="1" applyProtection="1">
      <alignment horizontal="center" wrapText="1"/>
      <protection/>
    </xf>
    <xf numFmtId="9" fontId="7" fillId="35" borderId="0" xfId="0" applyNumberFormat="1" applyFont="1" applyFill="1" applyBorder="1" applyAlignment="1" applyProtection="1">
      <alignment horizontal="center"/>
      <protection/>
    </xf>
    <xf numFmtId="164" fontId="7" fillId="35" borderId="0" xfId="0" applyNumberFormat="1" applyFont="1" applyFill="1" applyBorder="1" applyAlignment="1" applyProtection="1">
      <alignment horizontal="center"/>
      <protection/>
    </xf>
    <xf numFmtId="170" fontId="7" fillId="35" borderId="0" xfId="0" applyNumberFormat="1" applyFont="1" applyFill="1" applyBorder="1" applyAlignment="1" applyProtection="1">
      <alignment horizontal="center"/>
      <protection/>
    </xf>
    <xf numFmtId="164" fontId="7" fillId="35" borderId="21" xfId="0" applyNumberFormat="1" applyFont="1" applyFill="1" applyBorder="1" applyAlignment="1" applyProtection="1">
      <alignment horizontal="center"/>
      <protection/>
    </xf>
    <xf numFmtId="1" fontId="7" fillId="0" borderId="22" xfId="0" applyNumberFormat="1" applyFont="1" applyFill="1" applyBorder="1" applyAlignment="1" applyProtection="1">
      <alignment horizontal="center" vertical="center"/>
      <protection locked="0"/>
    </xf>
    <xf numFmtId="41" fontId="7" fillId="34" borderId="23" xfId="0" applyNumberFormat="1" applyFont="1" applyFill="1" applyBorder="1" applyAlignment="1" applyProtection="1">
      <alignment/>
      <protection locked="0"/>
    </xf>
    <xf numFmtId="41" fontId="7" fillId="34" borderId="24" xfId="0" applyNumberFormat="1" applyFont="1" applyFill="1" applyBorder="1" applyAlignment="1" applyProtection="1">
      <alignment/>
      <protection locked="0"/>
    </xf>
    <xf numFmtId="41" fontId="8" fillId="34" borderId="24" xfId="0" applyNumberFormat="1" applyFont="1" applyFill="1" applyBorder="1" applyAlignment="1" applyProtection="1">
      <alignment/>
      <protection locked="0"/>
    </xf>
    <xf numFmtId="41" fontId="8" fillId="34" borderId="25" xfId="0" applyNumberFormat="1" applyFont="1" applyFill="1" applyBorder="1" applyAlignment="1" applyProtection="1">
      <alignment/>
      <protection locked="0"/>
    </xf>
    <xf numFmtId="164" fontId="7" fillId="0" borderId="15" xfId="0" applyNumberFormat="1" applyFont="1" applyFill="1" applyBorder="1" applyAlignment="1" applyProtection="1">
      <alignment/>
      <protection locked="0"/>
    </xf>
    <xf numFmtId="1" fontId="7" fillId="0" borderId="20" xfId="0" applyNumberFormat="1" applyFont="1" applyFill="1" applyBorder="1" applyAlignment="1" applyProtection="1">
      <alignment horizontal="right" vertical="center"/>
      <protection locked="0"/>
    </xf>
    <xf numFmtId="1" fontId="7" fillId="0" borderId="11" xfId="0" applyNumberFormat="1" applyFont="1" applyFill="1" applyBorder="1" applyAlignment="1" applyProtection="1">
      <alignment horizontal="right" vertical="center"/>
      <protection locked="0"/>
    </xf>
    <xf numFmtId="1" fontId="7" fillId="0" borderId="26" xfId="0" applyNumberFormat="1" applyFont="1" applyFill="1" applyBorder="1" applyAlignment="1" applyProtection="1">
      <alignment horizontal="right" vertical="center"/>
      <protection locked="0"/>
    </xf>
    <xf numFmtId="1" fontId="7" fillId="0" borderId="27" xfId="0" applyNumberFormat="1" applyFont="1" applyFill="1" applyBorder="1" applyAlignment="1" applyProtection="1">
      <alignment horizontal="right" vertical="center"/>
      <protection locked="0"/>
    </xf>
    <xf numFmtId="1" fontId="7" fillId="0" borderId="18" xfId="0" applyNumberFormat="1" applyFont="1" applyFill="1" applyBorder="1" applyAlignment="1" applyProtection="1">
      <alignment horizontal="right" vertical="center"/>
      <protection locked="0"/>
    </xf>
    <xf numFmtId="1" fontId="7" fillId="0" borderId="28" xfId="0" applyNumberFormat="1" applyFont="1" applyFill="1" applyBorder="1" applyAlignment="1" applyProtection="1">
      <alignment horizontal="right" vertical="center"/>
      <protection locked="0"/>
    </xf>
    <xf numFmtId="9" fontId="7" fillId="0" borderId="29" xfId="0" applyNumberFormat="1" applyFont="1" applyFill="1" applyBorder="1" applyAlignment="1" applyProtection="1">
      <alignment horizontal="center" vertical="center"/>
      <protection locked="0"/>
    </xf>
    <xf numFmtId="3" fontId="7" fillId="0" borderId="30" xfId="0" applyNumberFormat="1" applyFont="1" applyFill="1" applyBorder="1" applyAlignment="1" applyProtection="1">
      <alignment horizontal="center" vertical="center"/>
      <protection locked="0"/>
    </xf>
    <xf numFmtId="3" fontId="7" fillId="34" borderId="30" xfId="0" applyNumberFormat="1" applyFont="1" applyFill="1" applyBorder="1" applyAlignment="1" applyProtection="1">
      <alignment horizontal="center" vertical="center"/>
      <protection locked="0"/>
    </xf>
    <xf numFmtId="3" fontId="7" fillId="0" borderId="31" xfId="0" applyNumberFormat="1" applyFont="1" applyFill="1" applyBorder="1" applyAlignment="1" applyProtection="1">
      <alignment horizontal="center" vertical="center"/>
      <protection locked="0"/>
    </xf>
    <xf numFmtId="3" fontId="7" fillId="0" borderId="32" xfId="0" applyNumberFormat="1" applyFont="1" applyFill="1" applyBorder="1" applyAlignment="1" applyProtection="1">
      <alignment horizontal="center" vertical="center"/>
      <protection locked="0"/>
    </xf>
    <xf numFmtId="3" fontId="7" fillId="0" borderId="33" xfId="0" applyNumberFormat="1" applyFont="1" applyFill="1" applyBorder="1" applyAlignment="1" applyProtection="1">
      <alignment horizontal="center" vertical="center"/>
      <protection locked="0"/>
    </xf>
    <xf numFmtId="1" fontId="7" fillId="0" borderId="34" xfId="0" applyNumberFormat="1" applyFont="1" applyBorder="1" applyAlignment="1" applyProtection="1">
      <alignment horizontal="center"/>
      <protection locked="0"/>
    </xf>
    <xf numFmtId="1" fontId="7" fillId="0" borderId="35" xfId="0" applyNumberFormat="1" applyFont="1" applyBorder="1" applyAlignment="1" applyProtection="1">
      <alignment horizontal="center"/>
      <protection locked="0"/>
    </xf>
    <xf numFmtId="3" fontId="7" fillId="34" borderId="36" xfId="0" applyNumberFormat="1" applyFont="1" applyFill="1" applyBorder="1" applyAlignment="1" applyProtection="1">
      <alignment/>
      <protection locked="0"/>
    </xf>
    <xf numFmtId="3" fontId="7" fillId="36" borderId="37" xfId="0" applyNumberFormat="1" applyFont="1" applyFill="1" applyBorder="1" applyAlignment="1" applyProtection="1">
      <alignment/>
      <protection/>
    </xf>
    <xf numFmtId="3" fontId="7" fillId="36" borderId="38" xfId="0" applyNumberFormat="1" applyFont="1" applyFill="1" applyBorder="1" applyAlignment="1" applyProtection="1">
      <alignment/>
      <protection/>
    </xf>
    <xf numFmtId="3" fontId="7" fillId="34" borderId="39" xfId="0" applyNumberFormat="1" applyFont="1" applyFill="1" applyBorder="1" applyAlignment="1" applyProtection="1">
      <alignment/>
      <protection locked="0"/>
    </xf>
    <xf numFmtId="3" fontId="7" fillId="34" borderId="40" xfId="0" applyNumberFormat="1" applyFont="1" applyFill="1" applyBorder="1" applyAlignment="1" applyProtection="1">
      <alignment/>
      <protection locked="0"/>
    </xf>
    <xf numFmtId="3" fontId="7" fillId="34" borderId="41" xfId="0" applyNumberFormat="1" applyFont="1" applyFill="1" applyBorder="1" applyAlignment="1" applyProtection="1">
      <alignment/>
      <protection locked="0"/>
    </xf>
    <xf numFmtId="1" fontId="7" fillId="0" borderId="26" xfId="0" applyNumberFormat="1" applyFont="1" applyFill="1" applyBorder="1" applyAlignment="1" applyProtection="1">
      <alignment horizontal="center"/>
      <protection locked="0"/>
    </xf>
    <xf numFmtId="1" fontId="7" fillId="34" borderId="26" xfId="0" applyNumberFormat="1" applyFont="1" applyFill="1" applyBorder="1" applyAlignment="1" applyProtection="1">
      <alignment horizontal="center"/>
      <protection locked="0"/>
    </xf>
    <xf numFmtId="1" fontId="7" fillId="35" borderId="0" xfId="0" applyNumberFormat="1" applyFont="1" applyFill="1" applyBorder="1" applyAlignment="1" applyProtection="1">
      <alignment horizontal="center"/>
      <protection/>
    </xf>
    <xf numFmtId="1" fontId="7" fillId="35" borderId="37" xfId="0" applyNumberFormat="1" applyFont="1" applyFill="1" applyBorder="1" applyAlignment="1" applyProtection="1">
      <alignment horizontal="center" wrapText="1"/>
      <protection/>
    </xf>
    <xf numFmtId="1" fontId="7" fillId="35" borderId="21" xfId="0" applyNumberFormat="1" applyFont="1" applyFill="1" applyBorder="1" applyAlignment="1" applyProtection="1">
      <alignment horizontal="center"/>
      <protection/>
    </xf>
    <xf numFmtId="1" fontId="7" fillId="34" borderId="28" xfId="0" applyNumberFormat="1" applyFont="1" applyFill="1" applyBorder="1" applyAlignment="1" applyProtection="1">
      <alignment horizontal="center"/>
      <protection locked="0"/>
    </xf>
    <xf numFmtId="1" fontId="7" fillId="0" borderId="18" xfId="47" applyNumberFormat="1" applyFont="1" applyFill="1" applyBorder="1" applyAlignment="1" applyProtection="1">
      <alignment horizontal="center"/>
      <protection locked="0"/>
    </xf>
    <xf numFmtId="1" fontId="7" fillId="0" borderId="20" xfId="0" applyNumberFormat="1" applyFont="1" applyFill="1" applyBorder="1" applyAlignment="1" applyProtection="1">
      <alignment horizontal="center" wrapText="1"/>
      <protection locked="0"/>
    </xf>
    <xf numFmtId="1" fontId="7" fillId="0" borderId="20" xfId="0" applyNumberFormat="1" applyFont="1" applyFill="1" applyBorder="1" applyAlignment="1" applyProtection="1">
      <alignment horizontal="center"/>
      <protection locked="0"/>
    </xf>
    <xf numFmtId="0" fontId="12" fillId="19" borderId="0" xfId="0" applyFont="1" applyFill="1" applyBorder="1" applyAlignment="1" applyProtection="1">
      <alignment/>
      <protection/>
    </xf>
    <xf numFmtId="0" fontId="6" fillId="19" borderId="0" xfId="0" applyFont="1" applyFill="1" applyBorder="1" applyAlignment="1" applyProtection="1">
      <alignment vertical="center"/>
      <protection/>
    </xf>
    <xf numFmtId="3" fontId="7" fillId="13" borderId="37" xfId="0" applyNumberFormat="1" applyFont="1" applyFill="1" applyBorder="1" applyAlignment="1" applyProtection="1">
      <alignment/>
      <protection/>
    </xf>
    <xf numFmtId="3" fontId="7" fillId="13" borderId="38" xfId="0" applyNumberFormat="1" applyFont="1" applyFill="1" applyBorder="1" applyAlignment="1" applyProtection="1">
      <alignment/>
      <protection/>
    </xf>
    <xf numFmtId="0" fontId="8" fillId="37" borderId="42" xfId="0" applyFont="1" applyFill="1" applyBorder="1" applyAlignment="1" applyProtection="1">
      <alignment horizontal="left"/>
      <protection/>
    </xf>
    <xf numFmtId="0" fontId="8" fillId="38" borderId="0" xfId="0" applyFont="1" applyFill="1" applyBorder="1" applyAlignment="1" applyProtection="1">
      <alignment horizontal="right"/>
      <protection/>
    </xf>
    <xf numFmtId="0" fontId="8" fillId="38" borderId="21" xfId="0" applyFont="1" applyFill="1" applyBorder="1" applyAlignment="1" applyProtection="1">
      <alignment horizontal="center"/>
      <protection/>
    </xf>
    <xf numFmtId="0" fontId="21" fillId="38" borderId="0" xfId="0" applyFont="1" applyFill="1" applyBorder="1" applyAlignment="1" applyProtection="1">
      <alignment horizontal="right"/>
      <protection/>
    </xf>
    <xf numFmtId="0" fontId="21" fillId="38" borderId="43" xfId="0" applyFont="1" applyFill="1" applyBorder="1" applyAlignment="1" applyProtection="1">
      <alignment horizontal="right"/>
      <protection/>
    </xf>
    <xf numFmtId="0" fontId="13" fillId="38" borderId="0" xfId="0" applyFont="1" applyFill="1" applyBorder="1" applyAlignment="1" applyProtection="1">
      <alignment horizontal="right"/>
      <protection/>
    </xf>
    <xf numFmtId="9" fontId="13" fillId="38" borderId="0" xfId="58" applyFont="1" applyFill="1" applyBorder="1" applyAlignment="1" applyProtection="1">
      <alignment horizontal="right"/>
      <protection/>
    </xf>
    <xf numFmtId="0" fontId="8" fillId="38" borderId="44" xfId="0" applyFont="1" applyFill="1" applyBorder="1" applyAlignment="1" applyProtection="1">
      <alignment horizontal="right"/>
      <protection/>
    </xf>
    <xf numFmtId="0" fontId="8" fillId="38" borderId="45" xfId="0" applyFont="1" applyFill="1" applyBorder="1" applyAlignment="1" applyProtection="1">
      <alignment horizontal="right"/>
      <protection/>
    </xf>
    <xf numFmtId="0" fontId="8" fillId="38" borderId="46" xfId="0" applyFont="1" applyFill="1" applyBorder="1" applyAlignment="1" applyProtection="1">
      <alignment horizontal="right"/>
      <protection/>
    </xf>
    <xf numFmtId="0" fontId="7" fillId="39" borderId="21" xfId="0" applyFont="1" applyFill="1" applyBorder="1" applyAlignment="1" applyProtection="1">
      <alignment/>
      <protection/>
    </xf>
    <xf numFmtId="0" fontId="7" fillId="39" borderId="21" xfId="0" applyFont="1" applyFill="1" applyBorder="1" applyAlignment="1" applyProtection="1">
      <alignment/>
      <protection/>
    </xf>
    <xf numFmtId="0" fontId="8" fillId="39" borderId="21" xfId="0" applyFont="1" applyFill="1" applyBorder="1" applyAlignment="1" applyProtection="1">
      <alignment/>
      <protection/>
    </xf>
    <xf numFmtId="3" fontId="8" fillId="13" borderId="47" xfId="0" applyNumberFormat="1" applyFont="1" applyFill="1" applyBorder="1" applyAlignment="1" applyProtection="1">
      <alignment/>
      <protection/>
    </xf>
    <xf numFmtId="3" fontId="8" fillId="13" borderId="48" xfId="0" applyNumberFormat="1" applyFont="1" applyFill="1" applyBorder="1" applyAlignment="1" applyProtection="1">
      <alignment/>
      <protection/>
    </xf>
    <xf numFmtId="3" fontId="8" fillId="13" borderId="49" xfId="0" applyNumberFormat="1" applyFont="1" applyFill="1" applyBorder="1" applyAlignment="1" applyProtection="1">
      <alignment/>
      <protection/>
    </xf>
    <xf numFmtId="3" fontId="8" fillId="13" borderId="50" xfId="0" applyNumberFormat="1" applyFont="1" applyFill="1" applyBorder="1" applyAlignment="1" applyProtection="1">
      <alignment/>
      <protection/>
    </xf>
    <xf numFmtId="1" fontId="7" fillId="13" borderId="0" xfId="0" applyNumberFormat="1" applyFont="1" applyFill="1" applyBorder="1" applyAlignment="1" applyProtection="1">
      <alignment horizontal="center" wrapText="1"/>
      <protection/>
    </xf>
    <xf numFmtId="1" fontId="8" fillId="37" borderId="51" xfId="0" applyNumberFormat="1" applyFont="1" applyFill="1" applyBorder="1" applyAlignment="1" applyProtection="1">
      <alignment/>
      <protection/>
    </xf>
    <xf numFmtId="1" fontId="7" fillId="37" borderId="51" xfId="0" applyNumberFormat="1" applyFont="1" applyFill="1" applyBorder="1" applyAlignment="1" applyProtection="1">
      <alignment/>
      <protection/>
    </xf>
    <xf numFmtId="1" fontId="8" fillId="37" borderId="42" xfId="0" applyNumberFormat="1" applyFont="1" applyFill="1" applyBorder="1" applyAlignment="1" applyProtection="1">
      <alignment/>
      <protection/>
    </xf>
    <xf numFmtId="1" fontId="7" fillId="13" borderId="52" xfId="0" applyNumberFormat="1" applyFont="1" applyFill="1" applyBorder="1" applyAlignment="1" applyProtection="1">
      <alignment horizontal="center"/>
      <protection/>
    </xf>
    <xf numFmtId="1" fontId="7" fillId="13" borderId="0" xfId="0" applyNumberFormat="1" applyFont="1" applyFill="1" applyBorder="1" applyAlignment="1" applyProtection="1">
      <alignment horizontal="center"/>
      <protection/>
    </xf>
    <xf numFmtId="1" fontId="7" fillId="13" borderId="21" xfId="0" applyNumberFormat="1" applyFont="1" applyFill="1" applyBorder="1" applyAlignment="1" applyProtection="1">
      <alignment horizontal="center"/>
      <protection/>
    </xf>
    <xf numFmtId="0" fontId="7" fillId="39" borderId="0" xfId="0" applyFont="1" applyFill="1" applyBorder="1" applyAlignment="1" applyProtection="1">
      <alignment/>
      <protection/>
    </xf>
    <xf numFmtId="3" fontId="7" fillId="38" borderId="53" xfId="0" applyNumberFormat="1" applyFont="1" applyFill="1" applyBorder="1" applyAlignment="1" applyProtection="1">
      <alignment vertical="center" wrapText="1"/>
      <protection/>
    </xf>
    <xf numFmtId="3" fontId="7" fillId="38" borderId="54" xfId="0" applyNumberFormat="1" applyFont="1" applyFill="1" applyBorder="1" applyAlignment="1" applyProtection="1">
      <alignment vertical="center" wrapText="1"/>
      <protection/>
    </xf>
    <xf numFmtId="3" fontId="7" fillId="38" borderId="55" xfId="0" applyNumberFormat="1" applyFont="1" applyFill="1" applyBorder="1" applyAlignment="1" applyProtection="1">
      <alignment vertical="center" wrapText="1"/>
      <protection/>
    </xf>
    <xf numFmtId="9" fontId="7" fillId="36" borderId="56" xfId="0" applyNumberFormat="1" applyFont="1" applyFill="1" applyBorder="1" applyAlignment="1" applyProtection="1">
      <alignment horizontal="center" vertical="center"/>
      <protection/>
    </xf>
    <xf numFmtId="3" fontId="8" fillId="13" borderId="57" xfId="0" applyNumberFormat="1" applyFont="1" applyFill="1" applyBorder="1" applyAlignment="1" applyProtection="1">
      <alignment horizontal="center" vertical="center"/>
      <protection/>
    </xf>
    <xf numFmtId="3" fontId="8" fillId="38" borderId="58" xfId="0" applyNumberFormat="1" applyFont="1" applyFill="1" applyBorder="1" applyAlignment="1" applyProtection="1">
      <alignment horizontal="center" vertical="center"/>
      <protection/>
    </xf>
    <xf numFmtId="0" fontId="8" fillId="39" borderId="59" xfId="0" applyFont="1" applyFill="1" applyBorder="1" applyAlignment="1" applyProtection="1">
      <alignment horizontal="left" vertical="center"/>
      <protection/>
    </xf>
    <xf numFmtId="3" fontId="7" fillId="39" borderId="60" xfId="0" applyNumberFormat="1" applyFont="1" applyFill="1" applyBorder="1" applyAlignment="1" applyProtection="1">
      <alignment vertical="center"/>
      <protection/>
    </xf>
    <xf numFmtId="0" fontId="8" fillId="40" borderId="61" xfId="0" applyNumberFormat="1" applyFont="1" applyFill="1" applyBorder="1" applyAlignment="1" applyProtection="1">
      <alignment horizontal="left" vertical="center"/>
      <protection/>
    </xf>
    <xf numFmtId="3" fontId="7" fillId="39" borderId="37" xfId="0" applyNumberFormat="1" applyFont="1" applyFill="1" applyBorder="1" applyAlignment="1" applyProtection="1">
      <alignment horizontal="center" vertical="center"/>
      <protection/>
    </xf>
    <xf numFmtId="0" fontId="8" fillId="40" borderId="62" xfId="0" applyNumberFormat="1" applyFont="1" applyFill="1" applyBorder="1" applyAlignment="1" applyProtection="1">
      <alignment horizontal="left" vertical="center"/>
      <protection/>
    </xf>
    <xf numFmtId="0" fontId="8" fillId="40" borderId="63" xfId="0" applyFont="1" applyFill="1" applyBorder="1" applyAlignment="1" applyProtection="1">
      <alignment horizontal="right" vertical="center" indent="1"/>
      <protection/>
    </xf>
    <xf numFmtId="0" fontId="8" fillId="41" borderId="64" xfId="0" applyNumberFormat="1" applyFont="1" applyFill="1" applyBorder="1" applyAlignment="1" applyProtection="1">
      <alignment horizontal="left" vertical="center"/>
      <protection/>
    </xf>
    <xf numFmtId="0" fontId="8" fillId="41" borderId="65" xfId="0" applyFont="1" applyFill="1" applyBorder="1" applyAlignment="1" applyProtection="1">
      <alignment horizontal="right" vertical="center" indent="1"/>
      <protection/>
    </xf>
    <xf numFmtId="3" fontId="8" fillId="41" borderId="37" xfId="0" applyNumberFormat="1" applyFont="1" applyFill="1" applyBorder="1" applyAlignment="1" applyProtection="1">
      <alignment horizontal="center" vertical="center"/>
      <protection/>
    </xf>
    <xf numFmtId="3" fontId="8" fillId="41" borderId="38" xfId="0" applyNumberFormat="1" applyFont="1" applyFill="1" applyBorder="1" applyAlignment="1" applyProtection="1">
      <alignment horizontal="center" vertical="center"/>
      <protection/>
    </xf>
    <xf numFmtId="3" fontId="8" fillId="40" borderId="63" xfId="0" applyNumberFormat="1" applyFont="1" applyFill="1" applyBorder="1" applyAlignment="1" applyProtection="1">
      <alignment horizontal="center" vertical="center"/>
      <protection/>
    </xf>
    <xf numFmtId="3" fontId="8" fillId="40" borderId="66" xfId="0" applyNumberFormat="1" applyFont="1" applyFill="1" applyBorder="1" applyAlignment="1" applyProtection="1">
      <alignment horizontal="center" vertical="center"/>
      <protection/>
    </xf>
    <xf numFmtId="0" fontId="8" fillId="38" borderId="43" xfId="0" applyFont="1" applyFill="1" applyBorder="1" applyAlignment="1" applyProtection="1">
      <alignment horizontal="center"/>
      <protection/>
    </xf>
    <xf numFmtId="0" fontId="8" fillId="38" borderId="67" xfId="0" applyFont="1" applyFill="1" applyBorder="1" applyAlignment="1" applyProtection="1">
      <alignment horizontal="center"/>
      <protection/>
    </xf>
    <xf numFmtId="0" fontId="7" fillId="39" borderId="43" xfId="0" applyFont="1" applyFill="1" applyBorder="1" applyAlignment="1" applyProtection="1">
      <alignment/>
      <protection/>
    </xf>
    <xf numFmtId="41" fontId="7" fillId="36" borderId="68" xfId="0" applyNumberFormat="1" applyFont="1" applyFill="1" applyBorder="1" applyAlignment="1" applyProtection="1">
      <alignment/>
      <protection/>
    </xf>
    <xf numFmtId="41" fontId="7" fillId="36" borderId="0" xfId="0" applyNumberFormat="1" applyFont="1" applyFill="1" applyBorder="1" applyAlignment="1" applyProtection="1">
      <alignment/>
      <protection/>
    </xf>
    <xf numFmtId="0" fontId="8" fillId="39" borderId="43" xfId="0" applyFont="1" applyFill="1" applyBorder="1" applyAlignment="1" applyProtection="1">
      <alignment/>
      <protection/>
    </xf>
    <xf numFmtId="3" fontId="8" fillId="13" borderId="69" xfId="0" applyNumberFormat="1" applyFont="1" applyFill="1" applyBorder="1" applyAlignment="1" applyProtection="1">
      <alignment/>
      <protection/>
    </xf>
    <xf numFmtId="41" fontId="8" fillId="35" borderId="70" xfId="0" applyNumberFormat="1" applyFont="1" applyFill="1" applyBorder="1" applyAlignment="1" applyProtection="1">
      <alignment/>
      <protection/>
    </xf>
    <xf numFmtId="41" fontId="8" fillId="35" borderId="71" xfId="0" applyNumberFormat="1" applyFont="1" applyFill="1" applyBorder="1" applyAlignment="1" applyProtection="1">
      <alignment/>
      <protection/>
    </xf>
    <xf numFmtId="41" fontId="8" fillId="36" borderId="70" xfId="0" applyNumberFormat="1" applyFont="1" applyFill="1" applyBorder="1" applyAlignment="1" applyProtection="1">
      <alignment/>
      <protection/>
    </xf>
    <xf numFmtId="41" fontId="8" fillId="36" borderId="71" xfId="0" applyNumberFormat="1" applyFont="1" applyFill="1" applyBorder="1" applyAlignment="1" applyProtection="1">
      <alignment/>
      <protection/>
    </xf>
    <xf numFmtId="3" fontId="8" fillId="13" borderId="72" xfId="0" applyNumberFormat="1" applyFont="1" applyFill="1" applyBorder="1" applyAlignment="1" applyProtection="1">
      <alignment/>
      <protection/>
    </xf>
    <xf numFmtId="0" fontId="8" fillId="40" borderId="73" xfId="0" applyFont="1" applyFill="1" applyBorder="1" applyAlignment="1" applyProtection="1">
      <alignment horizontal="left"/>
      <protection/>
    </xf>
    <xf numFmtId="3" fontId="8" fillId="37" borderId="74" xfId="0" applyNumberFormat="1" applyFont="1" applyFill="1" applyBorder="1" applyAlignment="1" applyProtection="1">
      <alignment/>
      <protection/>
    </xf>
    <xf numFmtId="41" fontId="8" fillId="36" borderId="75" xfId="0" applyNumberFormat="1" applyFont="1" applyFill="1" applyBorder="1" applyAlignment="1" applyProtection="1">
      <alignment/>
      <protection/>
    </xf>
    <xf numFmtId="41" fontId="8" fillId="36" borderId="76" xfId="0" applyNumberFormat="1" applyFont="1" applyFill="1" applyBorder="1" applyAlignment="1" applyProtection="1">
      <alignment/>
      <protection/>
    </xf>
    <xf numFmtId="3" fontId="8" fillId="37" borderId="77" xfId="0" applyNumberFormat="1" applyFont="1" applyFill="1" applyBorder="1" applyAlignment="1" applyProtection="1">
      <alignment/>
      <protection/>
    </xf>
    <xf numFmtId="3" fontId="7" fillId="36" borderId="65" xfId="0" applyNumberFormat="1" applyFont="1" applyFill="1" applyBorder="1" applyAlignment="1" applyProtection="1">
      <alignment/>
      <protection/>
    </xf>
    <xf numFmtId="41" fontId="8" fillId="36" borderId="78" xfId="0" applyNumberFormat="1" applyFont="1" applyFill="1" applyBorder="1" applyAlignment="1" applyProtection="1">
      <alignment/>
      <protection/>
    </xf>
    <xf numFmtId="41" fontId="8" fillId="36" borderId="79" xfId="0" applyNumberFormat="1" applyFont="1" applyFill="1" applyBorder="1" applyAlignment="1" applyProtection="1">
      <alignment/>
      <protection/>
    </xf>
    <xf numFmtId="0" fontId="17" fillId="38" borderId="80" xfId="0" applyFont="1" applyFill="1" applyBorder="1" applyAlignment="1" applyProtection="1">
      <alignment horizontal="center" vertical="center"/>
      <protection/>
    </xf>
    <xf numFmtId="1" fontId="7" fillId="38" borderId="81" xfId="0" applyNumberFormat="1" applyFont="1" applyFill="1" applyBorder="1" applyAlignment="1" applyProtection="1">
      <alignment horizontal="center" vertical="center" wrapText="1" shrinkToFit="1"/>
      <protection/>
    </xf>
    <xf numFmtId="0" fontId="7" fillId="38" borderId="82" xfId="0" applyFont="1" applyFill="1" applyBorder="1" applyAlignment="1" applyProtection="1">
      <alignment horizontal="center" vertical="center" wrapText="1"/>
      <protection/>
    </xf>
    <xf numFmtId="0" fontId="7" fillId="38" borderId="54" xfId="0" applyFont="1" applyFill="1" applyBorder="1" applyAlignment="1" applyProtection="1">
      <alignment horizontal="center" vertical="center" wrapText="1"/>
      <protection/>
    </xf>
    <xf numFmtId="1" fontId="7" fillId="38" borderId="81" xfId="0" applyNumberFormat="1" applyFont="1" applyFill="1" applyBorder="1" applyAlignment="1" applyProtection="1">
      <alignment horizontal="center" vertical="center" wrapText="1"/>
      <protection/>
    </xf>
    <xf numFmtId="0" fontId="7" fillId="38" borderId="83" xfId="0" applyFont="1" applyFill="1" applyBorder="1" applyAlignment="1" applyProtection="1">
      <alignment horizontal="center" vertical="center" wrapText="1"/>
      <protection/>
    </xf>
    <xf numFmtId="0" fontId="7" fillId="39" borderId="43" xfId="0" applyFont="1" applyFill="1" applyBorder="1" applyAlignment="1" applyProtection="1">
      <alignment horizontal="left"/>
      <protection/>
    </xf>
    <xf numFmtId="2" fontId="7" fillId="13" borderId="84" xfId="0" applyNumberFormat="1" applyFont="1" applyFill="1" applyBorder="1" applyAlignment="1" applyProtection="1">
      <alignment horizontal="center"/>
      <protection/>
    </xf>
    <xf numFmtId="4" fontId="7" fillId="13" borderId="21" xfId="0" applyNumberFormat="1" applyFont="1" applyFill="1" applyBorder="1" applyAlignment="1" applyProtection="1">
      <alignment horizontal="center"/>
      <protection/>
    </xf>
    <xf numFmtId="2" fontId="7" fillId="13" borderId="65" xfId="0" applyNumberFormat="1" applyFont="1" applyFill="1" applyBorder="1" applyAlignment="1" applyProtection="1">
      <alignment horizontal="center"/>
      <protection/>
    </xf>
    <xf numFmtId="0" fontId="8" fillId="37" borderId="73" xfId="0" applyFont="1" applyFill="1" applyBorder="1" applyAlignment="1" applyProtection="1">
      <alignment horizontal="left"/>
      <protection/>
    </xf>
    <xf numFmtId="1" fontId="8" fillId="37" borderId="51" xfId="0" applyNumberFormat="1" applyFont="1" applyFill="1" applyBorder="1" applyAlignment="1" applyProtection="1">
      <alignment horizontal="center"/>
      <protection/>
    </xf>
    <xf numFmtId="0" fontId="17" fillId="38" borderId="64" xfId="0" applyFont="1" applyFill="1" applyBorder="1" applyAlignment="1" applyProtection="1">
      <alignment horizontal="center"/>
      <protection/>
    </xf>
    <xf numFmtId="0" fontId="8" fillId="38" borderId="85" xfId="0" applyFont="1" applyFill="1" applyBorder="1" applyAlignment="1" applyProtection="1">
      <alignment horizontal="left"/>
      <protection/>
    </xf>
    <xf numFmtId="44" fontId="7" fillId="13" borderId="86" xfId="47" applyFont="1" applyFill="1" applyBorder="1" applyAlignment="1" applyProtection="1">
      <alignment/>
      <protection/>
    </xf>
    <xf numFmtId="1" fontId="7" fillId="13" borderId="37" xfId="47" applyNumberFormat="1" applyFont="1" applyFill="1" applyBorder="1" applyAlignment="1" applyProtection="1">
      <alignment horizontal="center"/>
      <protection/>
    </xf>
    <xf numFmtId="44" fontId="7" fillId="13" borderId="21" xfId="47" applyFont="1" applyFill="1" applyBorder="1" applyAlignment="1" applyProtection="1">
      <alignment/>
      <protection/>
    </xf>
    <xf numFmtId="0" fontId="7" fillId="0" borderId="87" xfId="0" applyFont="1" applyBorder="1" applyAlignment="1" applyProtection="1">
      <alignment/>
      <protection locked="0"/>
    </xf>
    <xf numFmtId="2" fontId="7" fillId="39" borderId="0" xfId="0" applyNumberFormat="1" applyFont="1" applyFill="1" applyBorder="1" applyAlignment="1" applyProtection="1">
      <alignment horizontal="center"/>
      <protection/>
    </xf>
    <xf numFmtId="0" fontId="7" fillId="19" borderId="0" xfId="0" applyFont="1" applyFill="1" applyBorder="1" applyAlignment="1" applyProtection="1">
      <alignment/>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7" fillId="0" borderId="0" xfId="0" applyFont="1" applyFill="1" applyBorder="1" applyAlignment="1" applyProtection="1">
      <alignment/>
      <protection/>
    </xf>
    <xf numFmtId="9" fontId="7" fillId="42" borderId="88" xfId="0" applyNumberFormat="1" applyFont="1" applyFill="1" applyBorder="1" applyAlignment="1" applyProtection="1">
      <alignment horizontal="center" vertical="center"/>
      <protection locked="0"/>
    </xf>
    <xf numFmtId="0" fontId="19" fillId="0" borderId="89" xfId="0" applyFont="1" applyFill="1" applyBorder="1" applyAlignment="1" applyProtection="1">
      <alignment horizontal="center" vertical="center"/>
      <protection locked="0"/>
    </xf>
    <xf numFmtId="0" fontId="19" fillId="0" borderId="90" xfId="0" applyFont="1" applyFill="1" applyBorder="1" applyAlignment="1" applyProtection="1">
      <alignment horizontal="center" vertical="center"/>
      <protection locked="0"/>
    </xf>
    <xf numFmtId="9" fontId="7" fillId="0" borderId="91" xfId="0" applyNumberFormat="1" applyFont="1" applyFill="1" applyBorder="1" applyAlignment="1" applyProtection="1">
      <alignment horizontal="center" vertical="center"/>
      <protection locked="0"/>
    </xf>
    <xf numFmtId="165" fontId="7" fillId="0" borderId="92" xfId="0" applyNumberFormat="1" applyFont="1" applyFill="1" applyBorder="1" applyAlignment="1" applyProtection="1">
      <alignment horizontal="center" vertical="center"/>
      <protection locked="0"/>
    </xf>
    <xf numFmtId="0" fontId="14" fillId="0" borderId="93" xfId="0" applyFont="1" applyBorder="1" applyAlignment="1" applyProtection="1">
      <alignment vertical="center"/>
      <protection locked="0"/>
    </xf>
    <xf numFmtId="0" fontId="7" fillId="19" borderId="94" xfId="0" applyFont="1" applyFill="1" applyBorder="1" applyAlignment="1" applyProtection="1">
      <alignment/>
      <protection/>
    </xf>
    <xf numFmtId="0" fontId="7" fillId="19" borderId="95" xfId="0" applyFont="1" applyFill="1" applyBorder="1" applyAlignment="1" applyProtection="1">
      <alignment/>
      <protection/>
    </xf>
    <xf numFmtId="0" fontId="7" fillId="19" borderId="96" xfId="0" applyFont="1" applyFill="1" applyBorder="1" applyAlignment="1" applyProtection="1">
      <alignment/>
      <protection/>
    </xf>
    <xf numFmtId="0" fontId="7" fillId="19" borderId="97" xfId="0" applyFont="1" applyFill="1" applyBorder="1" applyAlignment="1" applyProtection="1">
      <alignment/>
      <protection/>
    </xf>
    <xf numFmtId="0" fontId="8" fillId="19" borderId="0" xfId="0" applyFont="1" applyFill="1" applyBorder="1" applyAlignment="1" applyProtection="1">
      <alignment/>
      <protection/>
    </xf>
    <xf numFmtId="0" fontId="8" fillId="39" borderId="0" xfId="0" applyFont="1" applyFill="1" applyBorder="1" applyAlignment="1" applyProtection="1">
      <alignment horizontal="center" wrapText="1"/>
      <protection/>
    </xf>
    <xf numFmtId="0" fontId="8" fillId="19" borderId="96" xfId="0" applyFont="1" applyFill="1" applyBorder="1" applyAlignment="1" applyProtection="1">
      <alignment/>
      <protection/>
    </xf>
    <xf numFmtId="0" fontId="7" fillId="19" borderId="98" xfId="0" applyFont="1" applyFill="1" applyBorder="1" applyAlignment="1" applyProtection="1">
      <alignment/>
      <protection/>
    </xf>
    <xf numFmtId="0" fontId="7" fillId="19" borderId="99" xfId="0" applyFont="1" applyFill="1" applyBorder="1" applyAlignment="1" applyProtection="1">
      <alignment/>
      <protection/>
    </xf>
    <xf numFmtId="0" fontId="7" fillId="19" borderId="99" xfId="0" applyFont="1" applyFill="1" applyBorder="1" applyAlignment="1" applyProtection="1">
      <alignment horizontal="center"/>
      <protection/>
    </xf>
    <xf numFmtId="170" fontId="7" fillId="19" borderId="99" xfId="0" applyNumberFormat="1" applyFont="1" applyFill="1" applyBorder="1" applyAlignment="1" applyProtection="1">
      <alignment/>
      <protection/>
    </xf>
    <xf numFmtId="0" fontId="7" fillId="19" borderId="100" xfId="0" applyFont="1" applyFill="1" applyBorder="1" applyAlignment="1" applyProtection="1">
      <alignment/>
      <protection/>
    </xf>
    <xf numFmtId="9" fontId="7" fillId="0" borderId="13" xfId="0" applyNumberFormat="1" applyFont="1" applyFill="1" applyBorder="1" applyAlignment="1" applyProtection="1">
      <alignment horizontal="center" vertical="center"/>
      <protection locked="0"/>
    </xf>
    <xf numFmtId="9" fontId="7" fillId="0" borderId="101" xfId="0" applyNumberFormat="1" applyFont="1" applyFill="1" applyBorder="1" applyAlignment="1" applyProtection="1">
      <alignment horizontal="center" vertical="center"/>
      <protection locked="0"/>
    </xf>
    <xf numFmtId="0" fontId="8" fillId="19" borderId="0" xfId="0" applyNumberFormat="1" applyFont="1" applyFill="1" applyBorder="1" applyAlignment="1" applyProtection="1">
      <alignment horizontal="left" vertical="center"/>
      <protection/>
    </xf>
    <xf numFmtId="0" fontId="8" fillId="19" borderId="0" xfId="0" applyFont="1" applyFill="1" applyBorder="1" applyAlignment="1" applyProtection="1">
      <alignment horizontal="right" vertical="center" indent="1"/>
      <protection/>
    </xf>
    <xf numFmtId="0" fontId="7" fillId="39" borderId="102" xfId="0" applyNumberFormat="1" applyFont="1" applyFill="1" applyBorder="1" applyAlignment="1" applyProtection="1">
      <alignment horizontal="left" vertical="center"/>
      <protection/>
    </xf>
    <xf numFmtId="0" fontId="7" fillId="39" borderId="103" xfId="0" applyFont="1" applyFill="1" applyBorder="1" applyAlignment="1" applyProtection="1">
      <alignment horizontal="right" vertical="center" indent="1"/>
      <protection/>
    </xf>
    <xf numFmtId="1" fontId="7" fillId="13" borderId="104" xfId="0" applyNumberFormat="1" applyFont="1" applyFill="1" applyBorder="1" applyAlignment="1" applyProtection="1">
      <alignment horizontal="center" vertical="center"/>
      <protection/>
    </xf>
    <xf numFmtId="0" fontId="7" fillId="39" borderId="104" xfId="0" applyFont="1" applyFill="1" applyBorder="1" applyAlignment="1" applyProtection="1">
      <alignment horizontal="right" vertical="center" indent="1"/>
      <protection/>
    </xf>
    <xf numFmtId="0" fontId="8" fillId="39" borderId="103" xfId="0" applyFont="1" applyFill="1" applyBorder="1" applyAlignment="1" applyProtection="1">
      <alignment horizontal="center" vertical="center"/>
      <protection/>
    </xf>
    <xf numFmtId="0" fontId="8" fillId="40" borderId="105" xfId="0" applyFont="1" applyFill="1" applyBorder="1" applyAlignment="1" applyProtection="1">
      <alignment horizontal="right" vertical="center" indent="1"/>
      <protection/>
    </xf>
    <xf numFmtId="3" fontId="8" fillId="39" borderId="106" xfId="0" applyNumberFormat="1" applyFont="1" applyFill="1" applyBorder="1" applyAlignment="1" applyProtection="1">
      <alignment horizontal="center" vertical="center"/>
      <protection/>
    </xf>
    <xf numFmtId="3" fontId="7" fillId="13" borderId="107" xfId="0" applyNumberFormat="1" applyFont="1" applyFill="1" applyBorder="1" applyAlignment="1" applyProtection="1">
      <alignment horizontal="center" vertical="center"/>
      <protection/>
    </xf>
    <xf numFmtId="3" fontId="8" fillId="39" borderId="106" xfId="47" applyNumberFormat="1" applyFont="1" applyFill="1" applyBorder="1" applyAlignment="1" applyProtection="1">
      <alignment horizontal="center" vertical="center"/>
      <protection/>
    </xf>
    <xf numFmtId="0" fontId="7" fillId="39" borderId="108" xfId="0" applyFont="1" applyFill="1" applyBorder="1" applyAlignment="1" applyProtection="1">
      <alignment horizontal="right" vertical="center" indent="1"/>
      <protection/>
    </xf>
    <xf numFmtId="3" fontId="8" fillId="39" borderId="109" xfId="47" applyNumberFormat="1" applyFont="1" applyFill="1" applyBorder="1" applyAlignment="1" applyProtection="1">
      <alignment horizontal="center" vertical="center"/>
      <protection/>
    </xf>
    <xf numFmtId="0" fontId="8" fillId="39" borderId="108" xfId="0" applyFont="1" applyFill="1" applyBorder="1" applyAlignment="1" applyProtection="1">
      <alignment horizontal="center" vertical="center"/>
      <protection/>
    </xf>
    <xf numFmtId="3" fontId="7" fillId="13" borderId="60" xfId="0" applyNumberFormat="1" applyFont="1" applyFill="1" applyBorder="1" applyAlignment="1" applyProtection="1">
      <alignment horizontal="center" vertical="center"/>
      <protection/>
    </xf>
    <xf numFmtId="3" fontId="7" fillId="13" borderId="60" xfId="0" applyNumberFormat="1" applyFont="1" applyFill="1" applyBorder="1" applyAlignment="1" applyProtection="1">
      <alignment vertical="center"/>
      <protection/>
    </xf>
    <xf numFmtId="3" fontId="8" fillId="40" borderId="105" xfId="0" applyNumberFormat="1" applyFont="1" applyFill="1" applyBorder="1" applyAlignment="1" applyProtection="1">
      <alignment horizontal="center" vertical="center"/>
      <protection/>
    </xf>
    <xf numFmtId="3" fontId="8" fillId="40" borderId="110" xfId="47" applyNumberFormat="1" applyFont="1" applyFill="1" applyBorder="1" applyAlignment="1" applyProtection="1">
      <alignment horizontal="center" vertical="center"/>
      <protection/>
    </xf>
    <xf numFmtId="3" fontId="8" fillId="39" borderId="111" xfId="47" applyNumberFormat="1" applyFont="1" applyFill="1" applyBorder="1" applyAlignment="1" applyProtection="1">
      <alignment horizontal="center" vertical="center"/>
      <protection/>
    </xf>
    <xf numFmtId="3" fontId="7" fillId="13" borderId="104" xfId="0" applyNumberFormat="1" applyFont="1" applyFill="1" applyBorder="1" applyAlignment="1" applyProtection="1">
      <alignment horizontal="center" vertical="center"/>
      <protection/>
    </xf>
    <xf numFmtId="3" fontId="7" fillId="13" borderId="104" xfId="0" applyNumberFormat="1" applyFont="1" applyFill="1" applyBorder="1" applyAlignment="1" applyProtection="1">
      <alignment vertical="center"/>
      <protection/>
    </xf>
    <xf numFmtId="3" fontId="8" fillId="40" borderId="110" xfId="0" applyNumberFormat="1" applyFont="1" applyFill="1" applyBorder="1" applyAlignment="1" applyProtection="1">
      <alignment horizontal="center" vertical="center"/>
      <protection/>
    </xf>
    <xf numFmtId="0" fontId="8" fillId="40" borderId="67" xfId="0" applyNumberFormat="1" applyFont="1" applyFill="1" applyBorder="1" applyAlignment="1" applyProtection="1">
      <alignment horizontal="left" vertical="center"/>
      <protection/>
    </xf>
    <xf numFmtId="0" fontId="8" fillId="40" borderId="112" xfId="0" applyFont="1" applyFill="1" applyBorder="1" applyAlignment="1" applyProtection="1">
      <alignment horizontal="right" vertical="center" indent="1"/>
      <protection/>
    </xf>
    <xf numFmtId="3" fontId="8" fillId="40" borderId="113" xfId="0" applyNumberFormat="1" applyFont="1" applyFill="1" applyBorder="1" applyAlignment="1" applyProtection="1">
      <alignment horizontal="center" vertical="center"/>
      <protection/>
    </xf>
    <xf numFmtId="3" fontId="8" fillId="40" borderId="114" xfId="0" applyNumberFormat="1" applyFont="1" applyFill="1" applyBorder="1" applyAlignment="1" applyProtection="1">
      <alignment horizontal="center" vertical="center"/>
      <protection/>
    </xf>
    <xf numFmtId="0" fontId="7" fillId="19" borderId="115" xfId="0" applyFont="1" applyFill="1" applyBorder="1" applyAlignment="1" applyProtection="1">
      <alignment vertical="center"/>
      <protection/>
    </xf>
    <xf numFmtId="0" fontId="20" fillId="19" borderId="116" xfId="0" applyFont="1" applyFill="1" applyBorder="1" applyAlignment="1" applyProtection="1">
      <alignment horizontal="left" vertical="center"/>
      <protection/>
    </xf>
    <xf numFmtId="0" fontId="7" fillId="19" borderId="116" xfId="0" applyFont="1" applyFill="1" applyBorder="1" applyAlignment="1" applyProtection="1">
      <alignment horizontal="right" vertical="center" indent="1"/>
      <protection/>
    </xf>
    <xf numFmtId="3" fontId="7" fillId="19" borderId="116" xfId="0" applyNumberFormat="1" applyFont="1" applyFill="1" applyBorder="1" applyAlignment="1" applyProtection="1">
      <alignment vertical="center"/>
      <protection/>
    </xf>
    <xf numFmtId="0" fontId="7" fillId="19" borderId="117" xfId="0" applyFont="1" applyFill="1" applyBorder="1" applyAlignment="1" applyProtection="1">
      <alignment vertical="center"/>
      <protection/>
    </xf>
    <xf numFmtId="0" fontId="7" fillId="19" borderId="88" xfId="0" applyFont="1" applyFill="1" applyBorder="1" applyAlignment="1" applyProtection="1">
      <alignment vertical="center"/>
      <protection/>
    </xf>
    <xf numFmtId="0" fontId="7" fillId="19" borderId="118" xfId="0" applyFont="1" applyFill="1" applyBorder="1" applyAlignment="1" applyProtection="1">
      <alignment vertical="center"/>
      <protection/>
    </xf>
    <xf numFmtId="0" fontId="7" fillId="19" borderId="119" xfId="0" applyFont="1" applyFill="1" applyBorder="1" applyAlignment="1" applyProtection="1">
      <alignment vertical="center"/>
      <protection/>
    </xf>
    <xf numFmtId="1" fontId="7" fillId="19" borderId="119" xfId="0" applyNumberFormat="1" applyFont="1" applyFill="1" applyBorder="1" applyAlignment="1" applyProtection="1">
      <alignment vertical="center"/>
      <protection/>
    </xf>
    <xf numFmtId="0" fontId="7" fillId="19" borderId="120" xfId="0" applyFont="1" applyFill="1" applyBorder="1" applyAlignment="1" applyProtection="1">
      <alignment vertical="center"/>
      <protection/>
    </xf>
    <xf numFmtId="3" fontId="7" fillId="19" borderId="116" xfId="0" applyNumberFormat="1" applyFont="1" applyFill="1" applyBorder="1" applyAlignment="1" applyProtection="1">
      <alignment horizontal="center" vertical="center"/>
      <protection/>
    </xf>
    <xf numFmtId="3" fontId="8" fillId="37" borderId="105" xfId="0" applyNumberFormat="1" applyFont="1" applyFill="1" applyBorder="1" applyAlignment="1" applyProtection="1">
      <alignment/>
      <protection/>
    </xf>
    <xf numFmtId="3" fontId="8" fillId="37" borderId="110" xfId="0" applyNumberFormat="1" applyFont="1" applyFill="1" applyBorder="1" applyAlignment="1" applyProtection="1">
      <alignment/>
      <protection/>
    </xf>
    <xf numFmtId="0" fontId="8" fillId="40" borderId="121" xfId="0" applyFont="1" applyFill="1" applyBorder="1" applyAlignment="1" applyProtection="1">
      <alignment horizontal="left"/>
      <protection/>
    </xf>
    <xf numFmtId="0" fontId="8" fillId="37" borderId="122" xfId="0" applyFont="1" applyFill="1" applyBorder="1" applyAlignment="1" applyProtection="1">
      <alignment horizontal="left"/>
      <protection/>
    </xf>
    <xf numFmtId="3" fontId="8" fillId="37" borderId="113" xfId="0" applyNumberFormat="1" applyFont="1" applyFill="1" applyBorder="1" applyAlignment="1" applyProtection="1">
      <alignment/>
      <protection/>
    </xf>
    <xf numFmtId="3" fontId="8" fillId="37" borderId="123" xfId="0" applyNumberFormat="1" applyFont="1" applyFill="1" applyBorder="1" applyAlignment="1" applyProtection="1">
      <alignment/>
      <protection/>
    </xf>
    <xf numFmtId="0" fontId="7" fillId="19" borderId="124" xfId="0" applyFont="1" applyFill="1" applyBorder="1" applyAlignment="1" applyProtection="1">
      <alignment/>
      <protection/>
    </xf>
    <xf numFmtId="0" fontId="12" fillId="19" borderId="124" xfId="0" applyFont="1" applyFill="1" applyBorder="1" applyAlignment="1" applyProtection="1">
      <alignment vertical="center"/>
      <protection/>
    </xf>
    <xf numFmtId="0" fontId="6" fillId="19" borderId="124" xfId="0" applyFont="1" applyFill="1" applyBorder="1" applyAlignment="1" applyProtection="1">
      <alignment vertical="center"/>
      <protection/>
    </xf>
    <xf numFmtId="0" fontId="8" fillId="19" borderId="97" xfId="0" applyFont="1" applyFill="1" applyBorder="1" applyAlignment="1" applyProtection="1">
      <alignment/>
      <protection/>
    </xf>
    <xf numFmtId="0" fontId="7" fillId="38" borderId="56" xfId="0" applyFont="1" applyFill="1" applyBorder="1" applyAlignment="1" applyProtection="1">
      <alignment horizontal="center" vertical="center"/>
      <protection/>
    </xf>
    <xf numFmtId="0" fontId="7" fillId="0" borderId="21" xfId="0" applyFont="1" applyBorder="1" applyAlignment="1" applyProtection="1">
      <alignment/>
      <protection locked="0"/>
    </xf>
    <xf numFmtId="2" fontId="7" fillId="13" borderId="125" xfId="0" applyNumberFormat="1" applyFont="1" applyFill="1" applyBorder="1" applyAlignment="1" applyProtection="1">
      <alignment horizontal="center"/>
      <protection/>
    </xf>
    <xf numFmtId="4" fontId="7" fillId="13" borderId="58" xfId="0" applyNumberFormat="1" applyFont="1" applyFill="1" applyBorder="1" applyAlignment="1" applyProtection="1">
      <alignment horizontal="center"/>
      <protection/>
    </xf>
    <xf numFmtId="1" fontId="7" fillId="13" borderId="126" xfId="0" applyNumberFormat="1" applyFont="1" applyFill="1" applyBorder="1" applyAlignment="1" applyProtection="1">
      <alignment horizontal="center"/>
      <protection/>
    </xf>
    <xf numFmtId="1" fontId="7" fillId="13" borderId="107" xfId="47" applyNumberFormat="1" applyFont="1" applyFill="1" applyBorder="1" applyAlignment="1" applyProtection="1">
      <alignment horizontal="center"/>
      <protection/>
    </xf>
    <xf numFmtId="0" fontId="8" fillId="37" borderId="121" xfId="0" applyFont="1" applyFill="1" applyBorder="1" applyAlignment="1" applyProtection="1">
      <alignment horizontal="left"/>
      <protection/>
    </xf>
    <xf numFmtId="1" fontId="8" fillId="37" borderId="127" xfId="0" applyNumberFormat="1" applyFont="1" applyFill="1" applyBorder="1" applyAlignment="1" applyProtection="1">
      <alignment horizontal="center"/>
      <protection/>
    </xf>
    <xf numFmtId="1" fontId="7" fillId="37" borderId="127" xfId="0" applyNumberFormat="1" applyFont="1" applyFill="1" applyBorder="1" applyAlignment="1" applyProtection="1">
      <alignment horizontal="center"/>
      <protection/>
    </xf>
    <xf numFmtId="0" fontId="0" fillId="19" borderId="124" xfId="0" applyFill="1" applyBorder="1" applyAlignment="1" applyProtection="1">
      <alignment vertical="center"/>
      <protection/>
    </xf>
    <xf numFmtId="0" fontId="6" fillId="19" borderId="95" xfId="0" applyFont="1" applyFill="1" applyBorder="1" applyAlignment="1" applyProtection="1">
      <alignment horizontal="left" vertical="center"/>
      <protection/>
    </xf>
    <xf numFmtId="0" fontId="7" fillId="19" borderId="97" xfId="0" applyFont="1" applyFill="1" applyBorder="1" applyAlignment="1" applyProtection="1">
      <alignment horizontal="center" wrapText="1"/>
      <protection/>
    </xf>
    <xf numFmtId="164" fontId="7" fillId="19" borderId="97" xfId="0" applyNumberFormat="1" applyFont="1" applyFill="1" applyBorder="1" applyAlignment="1" applyProtection="1">
      <alignment/>
      <protection/>
    </xf>
    <xf numFmtId="0" fontId="19" fillId="19" borderId="97" xfId="0" applyFont="1" applyFill="1" applyBorder="1" applyAlignment="1" applyProtection="1">
      <alignment horizontal="center"/>
      <protection/>
    </xf>
    <xf numFmtId="0" fontId="19" fillId="19" borderId="97" xfId="0" applyFont="1" applyFill="1" applyBorder="1" applyAlignment="1" applyProtection="1">
      <alignment horizontal="center" wrapText="1"/>
      <protection/>
    </xf>
    <xf numFmtId="44" fontId="7" fillId="19" borderId="97" xfId="47" applyFont="1" applyFill="1" applyBorder="1" applyAlignment="1" applyProtection="1">
      <alignment/>
      <protection/>
    </xf>
    <xf numFmtId="1" fontId="7" fillId="19" borderId="99" xfId="0" applyNumberFormat="1" applyFont="1" applyFill="1" applyBorder="1" applyAlignment="1" applyProtection="1">
      <alignment/>
      <protection/>
    </xf>
    <xf numFmtId="44" fontId="19" fillId="19" borderId="100" xfId="0" applyNumberFormat="1" applyFont="1" applyFill="1" applyBorder="1" applyAlignment="1" applyProtection="1">
      <alignment horizontal="center"/>
      <protection/>
    </xf>
    <xf numFmtId="3" fontId="8" fillId="19" borderId="0" xfId="0" applyNumberFormat="1" applyFont="1" applyFill="1" applyBorder="1" applyAlignment="1" applyProtection="1">
      <alignment horizontal="center" vertical="center"/>
      <protection/>
    </xf>
    <xf numFmtId="1" fontId="8" fillId="0" borderId="24" xfId="0" applyNumberFormat="1" applyFont="1" applyBorder="1" applyAlignment="1" applyProtection="1">
      <alignment/>
      <protection locked="0"/>
    </xf>
    <xf numFmtId="1" fontId="8" fillId="0" borderId="128" xfId="0" applyNumberFormat="1" applyFont="1" applyBorder="1" applyAlignment="1" applyProtection="1">
      <alignment/>
      <protection locked="0"/>
    </xf>
    <xf numFmtId="10" fontId="7" fillId="0" borderId="129" xfId="0" applyNumberFormat="1" applyFont="1" applyFill="1" applyBorder="1" applyAlignment="1" applyProtection="1">
      <alignment horizontal="center" wrapText="1"/>
      <protection locked="0"/>
    </xf>
    <xf numFmtId="10" fontId="7" fillId="0" borderId="129" xfId="0" applyNumberFormat="1" applyFont="1" applyFill="1" applyBorder="1" applyAlignment="1" applyProtection="1">
      <alignment horizontal="center"/>
      <protection locked="0"/>
    </xf>
    <xf numFmtId="10" fontId="7" fillId="34" borderId="130" xfId="47" applyNumberFormat="1" applyFont="1" applyFill="1" applyBorder="1" applyAlignment="1" applyProtection="1">
      <alignment horizontal="center"/>
      <protection locked="0"/>
    </xf>
    <xf numFmtId="10" fontId="7" fillId="34" borderId="26" xfId="47" applyNumberFormat="1" applyFont="1" applyFill="1" applyBorder="1" applyAlignment="1" applyProtection="1">
      <alignment horizontal="center"/>
      <protection locked="0"/>
    </xf>
    <xf numFmtId="10" fontId="7" fillId="34" borderId="28" xfId="47" applyNumberFormat="1" applyFont="1" applyFill="1" applyBorder="1" applyAlignment="1" applyProtection="1">
      <alignment horizontal="center"/>
      <protection locked="0"/>
    </xf>
    <xf numFmtId="0" fontId="7" fillId="39" borderId="59" xfId="0" applyNumberFormat="1" applyFont="1" applyFill="1" applyBorder="1" applyAlignment="1" applyProtection="1">
      <alignment horizontal="left" vertical="center"/>
      <protection/>
    </xf>
    <xf numFmtId="0" fontId="8" fillId="38" borderId="53" xfId="0" applyFont="1" applyFill="1" applyBorder="1" applyAlignment="1" applyProtection="1">
      <alignment horizontal="center"/>
      <protection/>
    </xf>
    <xf numFmtId="0" fontId="8" fillId="38" borderId="80" xfId="0" applyFont="1" applyFill="1" applyBorder="1" applyAlignment="1" applyProtection="1">
      <alignment horizontal="center"/>
      <protection/>
    </xf>
    <xf numFmtId="0" fontId="7" fillId="19" borderId="0" xfId="0" applyFont="1" applyFill="1" applyBorder="1" applyAlignment="1" applyProtection="1">
      <alignment vertical="center"/>
      <protection/>
    </xf>
    <xf numFmtId="1" fontId="8" fillId="42" borderId="131" xfId="0" applyNumberFormat="1" applyFont="1" applyFill="1" applyBorder="1" applyAlignment="1" applyProtection="1">
      <alignment horizontal="center"/>
      <protection locked="0"/>
    </xf>
    <xf numFmtId="9" fontId="8" fillId="42" borderId="132" xfId="0" applyNumberFormat="1" applyFont="1" applyFill="1" applyBorder="1" applyAlignment="1" applyProtection="1">
      <alignment horizontal="center"/>
      <protection locked="0"/>
    </xf>
    <xf numFmtId="0" fontId="8" fillId="42" borderId="133" xfId="0" applyFont="1" applyFill="1" applyBorder="1" applyAlignment="1" applyProtection="1">
      <alignment horizontal="center"/>
      <protection locked="0"/>
    </xf>
    <xf numFmtId="0" fontId="7" fillId="19" borderId="115" xfId="0" applyFont="1" applyFill="1" applyBorder="1" applyAlignment="1" applyProtection="1">
      <alignment/>
      <protection/>
    </xf>
    <xf numFmtId="0" fontId="7" fillId="19" borderId="116" xfId="0" applyFont="1" applyFill="1" applyBorder="1" applyAlignment="1" applyProtection="1">
      <alignment/>
      <protection/>
    </xf>
    <xf numFmtId="0" fontId="7" fillId="19" borderId="117" xfId="0" applyFont="1" applyFill="1" applyBorder="1" applyAlignment="1" applyProtection="1">
      <alignment/>
      <protection/>
    </xf>
    <xf numFmtId="0" fontId="0" fillId="26" borderId="0" xfId="0" applyFill="1" applyAlignment="1" applyProtection="1">
      <alignment horizontal="left" vertical="top" wrapText="1"/>
      <protection/>
    </xf>
    <xf numFmtId="0" fontId="7" fillId="19" borderId="88" xfId="0" applyFont="1" applyFill="1" applyBorder="1" applyAlignment="1" applyProtection="1">
      <alignment/>
      <protection/>
    </xf>
    <xf numFmtId="0" fontId="20" fillId="19" borderId="0" xfId="0" applyFont="1" applyFill="1" applyBorder="1" applyAlignment="1" applyProtection="1">
      <alignment/>
      <protection/>
    </xf>
    <xf numFmtId="0" fontId="7" fillId="19" borderId="118" xfId="0" applyFont="1" applyFill="1" applyBorder="1" applyAlignment="1" applyProtection="1">
      <alignment/>
      <protection/>
    </xf>
    <xf numFmtId="0" fontId="25" fillId="19" borderId="118" xfId="0" applyFont="1" applyFill="1" applyBorder="1" applyAlignment="1" applyProtection="1">
      <alignment/>
      <protection/>
    </xf>
    <xf numFmtId="0" fontId="25" fillId="0" borderId="0" xfId="0" applyFont="1" applyBorder="1" applyAlignment="1" applyProtection="1">
      <alignment/>
      <protection/>
    </xf>
    <xf numFmtId="0" fontId="8" fillId="19" borderId="0" xfId="0" applyFont="1" applyFill="1" applyAlignment="1" applyProtection="1">
      <alignment/>
      <protection/>
    </xf>
    <xf numFmtId="0" fontId="8" fillId="19" borderId="0" xfId="0" applyFont="1" applyFill="1" applyBorder="1" applyAlignment="1" applyProtection="1">
      <alignment horizontal="center"/>
      <protection/>
    </xf>
    <xf numFmtId="0" fontId="8" fillId="0" borderId="134" xfId="0" applyFont="1" applyBorder="1" applyAlignment="1" applyProtection="1">
      <alignment/>
      <protection/>
    </xf>
    <xf numFmtId="0" fontId="8" fillId="0" borderId="135" xfId="0" applyFont="1" applyBorder="1" applyAlignment="1" applyProtection="1">
      <alignment/>
      <protection/>
    </xf>
    <xf numFmtId="0" fontId="8" fillId="43" borderId="136" xfId="0" applyFont="1" applyFill="1" applyBorder="1" applyAlignment="1" applyProtection="1">
      <alignment/>
      <protection/>
    </xf>
    <xf numFmtId="0" fontId="8" fillId="43" borderId="137" xfId="0" applyFont="1" applyFill="1" applyBorder="1" applyAlignment="1" applyProtection="1">
      <alignment/>
      <protection/>
    </xf>
    <xf numFmtId="0" fontId="8" fillId="43" borderId="138" xfId="0" applyFont="1" applyFill="1" applyBorder="1" applyAlignment="1" applyProtection="1">
      <alignment/>
      <protection/>
    </xf>
    <xf numFmtId="0" fontId="8" fillId="43" borderId="68" xfId="0" applyFont="1" applyFill="1" applyBorder="1" applyAlignment="1" applyProtection="1">
      <alignment/>
      <protection/>
    </xf>
    <xf numFmtId="0" fontId="8" fillId="43" borderId="139" xfId="0" applyFont="1" applyFill="1" applyBorder="1" applyAlignment="1" applyProtection="1">
      <alignment/>
      <protection/>
    </xf>
    <xf numFmtId="0" fontId="8" fillId="43" borderId="75" xfId="0" applyFont="1" applyFill="1" applyBorder="1" applyAlignment="1" applyProtection="1">
      <alignment/>
      <protection/>
    </xf>
    <xf numFmtId="0" fontId="8" fillId="44" borderId="138" xfId="0" applyFont="1" applyFill="1" applyBorder="1" applyAlignment="1" applyProtection="1">
      <alignment/>
      <protection/>
    </xf>
    <xf numFmtId="0" fontId="8" fillId="44" borderId="68" xfId="0" applyFont="1" applyFill="1" applyBorder="1" applyAlignment="1" applyProtection="1">
      <alignment/>
      <protection/>
    </xf>
    <xf numFmtId="0" fontId="8" fillId="0" borderId="134" xfId="0" applyFont="1" applyFill="1" applyBorder="1" applyAlignment="1" applyProtection="1">
      <alignment/>
      <protection/>
    </xf>
    <xf numFmtId="0" fontId="8" fillId="0" borderId="135" xfId="0" applyFont="1" applyFill="1" applyBorder="1" applyAlignment="1" applyProtection="1">
      <alignment/>
      <protection/>
    </xf>
    <xf numFmtId="0" fontId="7" fillId="0" borderId="88" xfId="0" applyFont="1" applyBorder="1" applyAlignment="1" applyProtection="1">
      <alignment/>
      <protection/>
    </xf>
    <xf numFmtId="0" fontId="7" fillId="0" borderId="118" xfId="0" applyFont="1" applyBorder="1" applyAlignment="1" applyProtection="1">
      <alignment/>
      <protection/>
    </xf>
    <xf numFmtId="0" fontId="7" fillId="26" borderId="0" xfId="0" applyFont="1" applyFill="1" applyAlignment="1" applyProtection="1">
      <alignment horizontal="left" vertical="top" wrapText="1"/>
      <protection/>
    </xf>
    <xf numFmtId="0" fontId="7" fillId="0" borderId="140" xfId="0" applyFont="1" applyBorder="1" applyAlignment="1" applyProtection="1">
      <alignment/>
      <protection/>
    </xf>
    <xf numFmtId="0" fontId="7" fillId="0" borderId="119" xfId="0" applyFont="1" applyBorder="1" applyAlignment="1" applyProtection="1">
      <alignment/>
      <protection/>
    </xf>
    <xf numFmtId="0" fontId="7" fillId="0" borderId="120" xfId="0" applyFont="1" applyBorder="1" applyAlignment="1" applyProtection="1">
      <alignment/>
      <protection/>
    </xf>
    <xf numFmtId="0" fontId="14" fillId="19" borderId="115" xfId="0" applyFont="1" applyFill="1" applyBorder="1" applyAlignment="1" applyProtection="1">
      <alignment vertical="center"/>
      <protection/>
    </xf>
    <xf numFmtId="2" fontId="14" fillId="19" borderId="116" xfId="0" applyNumberFormat="1" applyFont="1" applyFill="1" applyBorder="1" applyAlignment="1" applyProtection="1">
      <alignment vertical="center"/>
      <protection/>
    </xf>
    <xf numFmtId="0" fontId="7" fillId="19" borderId="116" xfId="0" applyFont="1" applyFill="1" applyBorder="1" applyAlignment="1" applyProtection="1">
      <alignment horizontal="left" vertical="center"/>
      <protection/>
    </xf>
    <xf numFmtId="170" fontId="7" fillId="19" borderId="141" xfId="0" applyNumberFormat="1" applyFont="1" applyFill="1" applyBorder="1" applyAlignment="1" applyProtection="1">
      <alignment horizontal="left" vertical="center"/>
      <protection/>
    </xf>
    <xf numFmtId="0" fontId="14" fillId="19" borderId="117" xfId="0" applyFont="1" applyFill="1" applyBorder="1" applyAlignment="1" applyProtection="1">
      <alignment vertical="center"/>
      <protection/>
    </xf>
    <xf numFmtId="0" fontId="14" fillId="0" borderId="0" xfId="0" applyFont="1" applyFill="1" applyAlignment="1" applyProtection="1">
      <alignment vertical="center"/>
      <protection/>
    </xf>
    <xf numFmtId="0" fontId="14" fillId="0" borderId="0" xfId="0" applyFont="1" applyFill="1" applyBorder="1" applyAlignment="1" applyProtection="1">
      <alignment vertical="center"/>
      <protection/>
    </xf>
    <xf numFmtId="0" fontId="8" fillId="38" borderId="142" xfId="0" applyFont="1" applyFill="1" applyBorder="1" applyAlignment="1" applyProtection="1">
      <alignment horizontal="left" vertical="center"/>
      <protection/>
    </xf>
    <xf numFmtId="0" fontId="8" fillId="13" borderId="143" xfId="0" applyFont="1" applyFill="1" applyBorder="1" applyAlignment="1" applyProtection="1">
      <alignment horizontal="center" vertical="center"/>
      <protection/>
    </xf>
    <xf numFmtId="0" fontId="8" fillId="13" borderId="144" xfId="0" applyFont="1" applyFill="1" applyBorder="1" applyAlignment="1" applyProtection="1">
      <alignment horizontal="center" vertical="center"/>
      <protection/>
    </xf>
    <xf numFmtId="0" fontId="8" fillId="38" borderId="145" xfId="0" applyFont="1" applyFill="1" applyBorder="1" applyAlignment="1" applyProtection="1">
      <alignment horizontal="center" vertical="center"/>
      <protection/>
    </xf>
    <xf numFmtId="0" fontId="8" fillId="38" borderId="146" xfId="0" applyFont="1" applyFill="1" applyBorder="1" applyAlignment="1" applyProtection="1">
      <alignment horizontal="center" vertical="center"/>
      <protection/>
    </xf>
    <xf numFmtId="0" fontId="0" fillId="19" borderId="118" xfId="0"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8" fillId="39" borderId="147" xfId="0" applyFont="1" applyFill="1" applyBorder="1" applyAlignment="1" applyProtection="1">
      <alignment horizontal="left" vertical="center" indent="1"/>
      <protection/>
    </xf>
    <xf numFmtId="1" fontId="8" fillId="13" borderId="125" xfId="47" applyNumberFormat="1" applyFont="1" applyFill="1" applyBorder="1" applyAlignment="1" applyProtection="1">
      <alignment horizontal="right" vertical="center"/>
      <protection/>
    </xf>
    <xf numFmtId="1" fontId="8" fillId="13" borderId="60" xfId="47" applyNumberFormat="1" applyFont="1" applyFill="1" applyBorder="1" applyAlignment="1" applyProtection="1">
      <alignment horizontal="right" vertical="center"/>
      <protection/>
    </xf>
    <xf numFmtId="1" fontId="8" fillId="39" borderId="104" xfId="47" applyNumberFormat="1" applyFont="1" applyFill="1" applyBorder="1" applyAlignment="1" applyProtection="1">
      <alignment horizontal="right" vertical="center"/>
      <protection/>
    </xf>
    <xf numFmtId="0" fontId="7" fillId="39" borderId="147" xfId="0" applyFont="1" applyFill="1" applyBorder="1" applyAlignment="1" applyProtection="1">
      <alignment horizontal="left" vertical="center" indent="1"/>
      <protection/>
    </xf>
    <xf numFmtId="1" fontId="7" fillId="13" borderId="104" xfId="0" applyNumberFormat="1" applyFont="1" applyFill="1" applyBorder="1" applyAlignment="1" applyProtection="1">
      <alignment horizontal="right" vertical="center"/>
      <protection/>
    </xf>
    <xf numFmtId="1" fontId="7" fillId="39" borderId="104" xfId="0" applyNumberFormat="1" applyFont="1" applyFill="1" applyBorder="1" applyAlignment="1" applyProtection="1">
      <alignment horizontal="right" vertical="center"/>
      <protection/>
    </xf>
    <xf numFmtId="0" fontId="14" fillId="19" borderId="118" xfId="0" applyFont="1" applyFill="1" applyBorder="1" applyAlignment="1" applyProtection="1">
      <alignment vertical="center"/>
      <protection/>
    </xf>
    <xf numFmtId="1" fontId="7" fillId="39" borderId="0" xfId="0" applyNumberFormat="1" applyFont="1" applyFill="1" applyBorder="1" applyAlignment="1" applyProtection="1">
      <alignment horizontal="right" vertical="center"/>
      <protection/>
    </xf>
    <xf numFmtId="1" fontId="7" fillId="39" borderId="104" xfId="47" applyNumberFormat="1" applyFont="1" applyFill="1" applyBorder="1" applyAlignment="1" applyProtection="1">
      <alignment horizontal="right" vertical="center"/>
      <protection/>
    </xf>
    <xf numFmtId="0" fontId="7" fillId="39" borderId="148" xfId="0" applyFont="1" applyFill="1" applyBorder="1" applyAlignment="1" applyProtection="1">
      <alignment horizontal="left" vertical="center" indent="1"/>
      <protection/>
    </xf>
    <xf numFmtId="0" fontId="7" fillId="0" borderId="0" xfId="0" applyFont="1" applyFill="1" applyBorder="1" applyAlignment="1" applyProtection="1">
      <alignment vertical="center" wrapText="1"/>
      <protection/>
    </xf>
    <xf numFmtId="1" fontId="7" fillId="13" borderId="0" xfId="0" applyNumberFormat="1" applyFont="1" applyFill="1" applyBorder="1" applyAlignment="1" applyProtection="1">
      <alignment horizontal="right" vertical="center"/>
      <protection/>
    </xf>
    <xf numFmtId="0" fontId="14" fillId="19" borderId="88" xfId="0" applyFont="1" applyFill="1" applyBorder="1" applyAlignment="1" applyProtection="1">
      <alignment vertical="center"/>
      <protection/>
    </xf>
    <xf numFmtId="1" fontId="8" fillId="13" borderId="104" xfId="0" applyNumberFormat="1" applyFont="1" applyFill="1" applyBorder="1" applyAlignment="1" applyProtection="1">
      <alignment horizontal="right" vertical="center"/>
      <protection/>
    </xf>
    <xf numFmtId="0" fontId="19" fillId="0" borderId="0" xfId="0" applyFont="1" applyFill="1" applyAlignment="1" applyProtection="1">
      <alignment horizontal="center" vertical="center"/>
      <protection/>
    </xf>
    <xf numFmtId="0" fontId="8" fillId="37" borderId="147" xfId="0" applyFont="1" applyFill="1" applyBorder="1" applyAlignment="1" applyProtection="1">
      <alignment horizontal="left" vertical="center" indent="1"/>
      <protection/>
    </xf>
    <xf numFmtId="1" fontId="8" fillId="37" borderId="104" xfId="0" applyNumberFormat="1" applyFont="1" applyFill="1" applyBorder="1" applyAlignment="1" applyProtection="1">
      <alignment horizontal="right" vertical="center"/>
      <protection/>
    </xf>
    <xf numFmtId="1" fontId="8" fillId="37" borderId="104" xfId="47" applyNumberFormat="1" applyFont="1" applyFill="1" applyBorder="1" applyAlignment="1" applyProtection="1">
      <alignment horizontal="right" vertical="center"/>
      <protection/>
    </xf>
    <xf numFmtId="0" fontId="19" fillId="0" borderId="0" xfId="0" applyFont="1" applyFill="1" applyBorder="1" applyAlignment="1" applyProtection="1">
      <alignment horizontal="center" vertical="center"/>
      <protection/>
    </xf>
    <xf numFmtId="0" fontId="8" fillId="40" borderId="149" xfId="0" applyFont="1" applyFill="1" applyBorder="1" applyAlignment="1" applyProtection="1">
      <alignment horizontal="left" vertical="center" indent="1"/>
      <protection/>
    </xf>
    <xf numFmtId="1" fontId="8" fillId="40" borderId="105" xfId="0" applyNumberFormat="1" applyFont="1" applyFill="1" applyBorder="1" applyAlignment="1" applyProtection="1">
      <alignment horizontal="right" vertical="center"/>
      <protection/>
    </xf>
    <xf numFmtId="1" fontId="8" fillId="37" borderId="105" xfId="0" applyNumberFormat="1" applyFont="1" applyFill="1" applyBorder="1" applyAlignment="1" applyProtection="1">
      <alignment horizontal="right" vertical="center"/>
      <protection/>
    </xf>
    <xf numFmtId="0" fontId="8" fillId="40" borderId="150" xfId="0" applyFont="1" applyFill="1" applyBorder="1" applyAlignment="1" applyProtection="1">
      <alignment horizontal="left" vertical="center" indent="1"/>
      <protection/>
    </xf>
    <xf numFmtId="1" fontId="8" fillId="40" borderId="151" xfId="0" applyNumberFormat="1" applyFont="1" applyFill="1" applyBorder="1" applyAlignment="1" applyProtection="1">
      <alignment horizontal="right" vertical="center"/>
      <protection/>
    </xf>
    <xf numFmtId="1" fontId="8" fillId="39" borderId="60" xfId="0" applyNumberFormat="1" applyFont="1" applyFill="1" applyBorder="1" applyAlignment="1" applyProtection="1">
      <alignment horizontal="right" vertical="center"/>
      <protection/>
    </xf>
    <xf numFmtId="0" fontId="7" fillId="39" borderId="152" xfId="0" applyFont="1" applyFill="1" applyBorder="1" applyAlignment="1" applyProtection="1">
      <alignment horizontal="left" vertical="center" indent="1"/>
      <protection/>
    </xf>
    <xf numFmtId="1" fontId="7" fillId="13" borderId="60" xfId="0" applyNumberFormat="1" applyFont="1" applyFill="1" applyBorder="1" applyAlignment="1" applyProtection="1">
      <alignment horizontal="right" vertical="center"/>
      <protection/>
    </xf>
    <xf numFmtId="1" fontId="7" fillId="13" borderId="37" xfId="0" applyNumberFormat="1" applyFont="1" applyFill="1" applyBorder="1" applyAlignment="1" applyProtection="1">
      <alignment horizontal="right" vertical="center"/>
      <protection/>
    </xf>
    <xf numFmtId="1" fontId="7" fillId="39" borderId="60" xfId="0" applyNumberFormat="1" applyFont="1" applyFill="1" applyBorder="1" applyAlignment="1" applyProtection="1">
      <alignment horizontal="right" vertical="center"/>
      <protection/>
    </xf>
    <xf numFmtId="0" fontId="7" fillId="39" borderId="153" xfId="0" applyFont="1" applyFill="1" applyBorder="1" applyAlignment="1" applyProtection="1">
      <alignment horizontal="left" vertical="center" indent="1"/>
      <protection/>
    </xf>
    <xf numFmtId="1" fontId="7" fillId="19" borderId="154" xfId="0" applyNumberFormat="1" applyFont="1" applyFill="1" applyBorder="1" applyAlignment="1" applyProtection="1">
      <alignment horizontal="right" vertical="center"/>
      <protection/>
    </xf>
    <xf numFmtId="1" fontId="7" fillId="19" borderId="37" xfId="0" applyNumberFormat="1" applyFont="1" applyFill="1" applyBorder="1" applyAlignment="1" applyProtection="1">
      <alignment horizontal="right" vertical="center"/>
      <protection/>
    </xf>
    <xf numFmtId="1" fontId="7" fillId="19" borderId="104" xfId="0" applyNumberFormat="1" applyFont="1" applyFill="1" applyBorder="1" applyAlignment="1" applyProtection="1">
      <alignment horizontal="right" vertical="center"/>
      <protection/>
    </xf>
    <xf numFmtId="1" fontId="8" fillId="39" borderId="37" xfId="0" applyNumberFormat="1" applyFont="1" applyFill="1" applyBorder="1" applyAlignment="1" applyProtection="1">
      <alignment horizontal="right" vertical="center"/>
      <protection/>
    </xf>
    <xf numFmtId="0" fontId="7" fillId="39" borderId="155" xfId="0" applyFont="1" applyFill="1" applyBorder="1" applyAlignment="1" applyProtection="1">
      <alignment horizontal="left" vertical="center" indent="1"/>
      <protection/>
    </xf>
    <xf numFmtId="1" fontId="7" fillId="19" borderId="156" xfId="0" applyNumberFormat="1" applyFont="1" applyFill="1" applyBorder="1" applyAlignment="1" applyProtection="1">
      <alignment horizontal="right" vertical="center"/>
      <protection/>
    </xf>
    <xf numFmtId="1" fontId="7" fillId="19" borderId="157" xfId="0" applyNumberFormat="1" applyFont="1" applyFill="1" applyBorder="1" applyAlignment="1" applyProtection="1">
      <alignment horizontal="right" vertical="center"/>
      <protection/>
    </xf>
    <xf numFmtId="1" fontId="8" fillId="39" borderId="157" xfId="4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7" fillId="19" borderId="0" xfId="0" applyFont="1" applyFill="1" applyBorder="1" applyAlignment="1" applyProtection="1">
      <alignment horizontal="left" vertical="center" indent="1"/>
      <protection/>
    </xf>
    <xf numFmtId="9" fontId="7" fillId="19" borderId="0" xfId="0" applyNumberFormat="1" applyFont="1" applyFill="1" applyBorder="1" applyAlignment="1" applyProtection="1">
      <alignment horizontal="center" vertical="center"/>
      <protection/>
    </xf>
    <xf numFmtId="3" fontId="7" fillId="19" borderId="0" xfId="0" applyNumberFormat="1" applyFont="1" applyFill="1" applyBorder="1" applyAlignment="1" applyProtection="1">
      <alignment horizontal="right" vertical="center"/>
      <protection/>
    </xf>
    <xf numFmtId="3" fontId="7" fillId="19" borderId="0" xfId="47" applyNumberFormat="1" applyFont="1" applyFill="1" applyBorder="1" applyAlignment="1" applyProtection="1">
      <alignment horizontal="right" vertical="center"/>
      <protection/>
    </xf>
    <xf numFmtId="165" fontId="7" fillId="19" borderId="0" xfId="0" applyNumberFormat="1" applyFont="1" applyFill="1" applyBorder="1" applyAlignment="1" applyProtection="1">
      <alignment horizontal="center" vertical="center"/>
      <protection/>
    </xf>
    <xf numFmtId="0" fontId="14" fillId="19" borderId="0" xfId="0" applyFont="1" applyFill="1" applyBorder="1" applyAlignment="1" applyProtection="1">
      <alignment vertical="center"/>
      <protection/>
    </xf>
    <xf numFmtId="0" fontId="8" fillId="38" borderId="22" xfId="0" applyFont="1" applyFill="1" applyBorder="1" applyAlignment="1" applyProtection="1">
      <alignment vertical="center"/>
      <protection/>
    </xf>
    <xf numFmtId="9" fontId="7" fillId="37" borderId="83" xfId="0" applyNumberFormat="1" applyFont="1" applyFill="1" applyBorder="1" applyAlignment="1" applyProtection="1">
      <alignment vertical="center"/>
      <protection/>
    </xf>
    <xf numFmtId="0" fontId="7" fillId="39" borderId="102" xfId="0" applyFont="1" applyFill="1" applyBorder="1" applyAlignment="1" applyProtection="1">
      <alignment vertical="center"/>
      <protection/>
    </xf>
    <xf numFmtId="0" fontId="7" fillId="39" borderId="158" xfId="0" applyFont="1" applyFill="1" applyBorder="1" applyAlignment="1" applyProtection="1">
      <alignment horizontal="center" vertical="center"/>
      <protection/>
    </xf>
    <xf numFmtId="10" fontId="7" fillId="45" borderId="11" xfId="0" applyNumberFormat="1" applyFont="1" applyFill="1" applyBorder="1" applyAlignment="1" applyProtection="1">
      <alignment horizontal="center" vertical="center"/>
      <protection/>
    </xf>
    <xf numFmtId="1" fontId="7" fillId="39" borderId="103" xfId="0" applyNumberFormat="1" applyFont="1" applyFill="1" applyBorder="1" applyAlignment="1" applyProtection="1">
      <alignment horizontal="center" vertical="center"/>
      <protection/>
    </xf>
    <xf numFmtId="9" fontId="7" fillId="37" borderId="159" xfId="0" applyNumberFormat="1" applyFont="1" applyFill="1" applyBorder="1" applyAlignment="1" applyProtection="1">
      <alignment vertical="center"/>
      <protection/>
    </xf>
    <xf numFmtId="3" fontId="7" fillId="19" borderId="0" xfId="0" applyNumberFormat="1" applyFont="1" applyFill="1" applyBorder="1" applyAlignment="1" applyProtection="1">
      <alignment vertical="center"/>
      <protection/>
    </xf>
    <xf numFmtId="0" fontId="18" fillId="19" borderId="88" xfId="0" applyFont="1" applyFill="1" applyBorder="1" applyAlignment="1" applyProtection="1">
      <alignment vertical="center"/>
      <protection/>
    </xf>
    <xf numFmtId="0" fontId="7" fillId="39" borderId="121" xfId="0" applyFont="1" applyFill="1" applyBorder="1" applyAlignment="1" applyProtection="1">
      <alignment vertical="center"/>
      <protection/>
    </xf>
    <xf numFmtId="0" fontId="7" fillId="39" borderId="127" xfId="0" applyFont="1" applyFill="1" applyBorder="1" applyAlignment="1" applyProtection="1">
      <alignment horizontal="center" vertical="center"/>
      <protection/>
    </xf>
    <xf numFmtId="10" fontId="7" fillId="45" borderId="101" xfId="0" applyNumberFormat="1" applyFont="1" applyFill="1" applyBorder="1" applyAlignment="1" applyProtection="1">
      <alignment horizontal="center" vertical="center"/>
      <protection/>
    </xf>
    <xf numFmtId="1" fontId="7" fillId="39" borderId="127" xfId="0" applyNumberFormat="1" applyFont="1" applyFill="1" applyBorder="1" applyAlignment="1" applyProtection="1">
      <alignment horizontal="center" vertical="center"/>
      <protection/>
    </xf>
    <xf numFmtId="9" fontId="7" fillId="37" borderId="160" xfId="0" applyNumberFormat="1" applyFont="1" applyFill="1" applyBorder="1" applyAlignment="1" applyProtection="1">
      <alignment vertical="center"/>
      <protection/>
    </xf>
    <xf numFmtId="0" fontId="18" fillId="19" borderId="0" xfId="0" applyFont="1" applyFill="1" applyBorder="1" applyAlignment="1" applyProtection="1">
      <alignment vertical="center"/>
      <protection/>
    </xf>
    <xf numFmtId="169" fontId="7" fillId="19" borderId="0" xfId="0" applyNumberFormat="1" applyFont="1" applyFill="1" applyBorder="1" applyAlignment="1" applyProtection="1">
      <alignment horizontal="right" vertical="center"/>
      <protection/>
    </xf>
    <xf numFmtId="2" fontId="7" fillId="19" borderId="0" xfId="0" applyNumberFormat="1" applyFont="1" applyFill="1" applyBorder="1" applyAlignment="1" applyProtection="1">
      <alignment vertical="center"/>
      <protection/>
    </xf>
    <xf numFmtId="0" fontId="19" fillId="19" borderId="0" xfId="0" applyFont="1" applyFill="1" applyBorder="1" applyAlignment="1" applyProtection="1">
      <alignment horizontal="center" vertical="center"/>
      <protection/>
    </xf>
    <xf numFmtId="0" fontId="19" fillId="19" borderId="118" xfId="0" applyFont="1" applyFill="1" applyBorder="1" applyAlignment="1" applyProtection="1">
      <alignment horizontal="center" vertical="center"/>
      <protection/>
    </xf>
    <xf numFmtId="0" fontId="18" fillId="0" borderId="0" xfId="0" applyFont="1" applyFill="1" applyBorder="1" applyAlignment="1" applyProtection="1">
      <alignment vertical="center"/>
      <protection/>
    </xf>
    <xf numFmtId="0" fontId="7" fillId="19" borderId="0" xfId="0" applyFont="1" applyFill="1" applyBorder="1" applyAlignment="1" applyProtection="1">
      <alignment horizontal="center" vertical="center"/>
      <protection/>
    </xf>
    <xf numFmtId="10" fontId="7" fillId="19" borderId="0" xfId="0" applyNumberFormat="1" applyFont="1" applyFill="1" applyBorder="1" applyAlignment="1" applyProtection="1">
      <alignment horizontal="center" vertical="center"/>
      <protection/>
    </xf>
    <xf numFmtId="1" fontId="7" fillId="19" borderId="0" xfId="0" applyNumberFormat="1" applyFont="1" applyFill="1" applyBorder="1" applyAlignment="1" applyProtection="1">
      <alignment horizontal="center" vertical="center"/>
      <protection/>
    </xf>
    <xf numFmtId="9" fontId="7" fillId="19" borderId="0" xfId="0" applyNumberFormat="1" applyFont="1" applyFill="1" applyBorder="1" applyAlignment="1" applyProtection="1">
      <alignment vertical="center"/>
      <protection/>
    </xf>
    <xf numFmtId="10" fontId="7" fillId="19" borderId="0" xfId="0" applyNumberFormat="1" applyFont="1" applyFill="1" applyBorder="1" applyAlignment="1" applyProtection="1">
      <alignment vertical="center"/>
      <protection/>
    </xf>
    <xf numFmtId="1" fontId="7" fillId="19" borderId="0" xfId="0" applyNumberFormat="1" applyFont="1" applyFill="1" applyBorder="1" applyAlignment="1" applyProtection="1">
      <alignment vertical="center"/>
      <protection/>
    </xf>
    <xf numFmtId="0" fontId="12" fillId="38" borderId="22" xfId="0" applyFont="1" applyFill="1" applyBorder="1" applyAlignment="1" applyProtection="1">
      <alignment horizontal="left" vertical="center" wrapText="1" indent="1"/>
      <protection/>
    </xf>
    <xf numFmtId="0" fontId="16" fillId="0" borderId="0" xfId="0" applyFont="1" applyFill="1" applyBorder="1" applyAlignment="1" applyProtection="1">
      <alignment horizontal="center" vertical="center"/>
      <protection/>
    </xf>
    <xf numFmtId="0" fontId="18" fillId="39" borderId="43" xfId="0" applyFont="1" applyFill="1" applyBorder="1" applyAlignment="1" applyProtection="1">
      <alignment vertical="center"/>
      <protection/>
    </xf>
    <xf numFmtId="0" fontId="8" fillId="39" borderId="104" xfId="0" applyFont="1" applyFill="1" applyBorder="1" applyAlignment="1" applyProtection="1">
      <alignment horizontal="center" vertical="center" wrapText="1"/>
      <protection/>
    </xf>
    <xf numFmtId="0" fontId="7" fillId="39" borderId="104" xfId="0" applyFont="1" applyFill="1" applyBorder="1" applyAlignment="1" applyProtection="1">
      <alignment horizontal="left" vertical="center" wrapText="1"/>
      <protection/>
    </xf>
    <xf numFmtId="0" fontId="7" fillId="39" borderId="104" xfId="0" applyFont="1" applyFill="1" applyBorder="1" applyAlignment="1" applyProtection="1">
      <alignment horizontal="center" vertical="center" wrapText="1"/>
      <protection/>
    </xf>
    <xf numFmtId="0" fontId="7" fillId="39" borderId="159" xfId="0" applyFont="1" applyFill="1" applyBorder="1" applyAlignment="1" applyProtection="1">
      <alignment vertical="center"/>
      <protection/>
    </xf>
    <xf numFmtId="0" fontId="16" fillId="19" borderId="118"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8" fillId="39" borderId="59" xfId="0" applyFont="1" applyFill="1" applyBorder="1" applyAlignment="1" applyProtection="1">
      <alignment horizontal="left" vertical="center" wrapText="1" indent="1"/>
      <protection/>
    </xf>
    <xf numFmtId="0" fontId="8" fillId="39" borderId="108" xfId="0" applyFont="1" applyFill="1" applyBorder="1" applyAlignment="1" applyProtection="1">
      <alignment vertical="center"/>
      <protection/>
    </xf>
    <xf numFmtId="0" fontId="16" fillId="19" borderId="118" xfId="0" applyFont="1" applyFill="1" applyBorder="1" applyAlignment="1" applyProtection="1">
      <alignment horizontal="center" vertical="center"/>
      <protection/>
    </xf>
    <xf numFmtId="0" fontId="19" fillId="34" borderId="0" xfId="0" applyFont="1" applyFill="1" applyAlignment="1" applyProtection="1">
      <alignment horizontal="center" vertical="center"/>
      <protection/>
    </xf>
    <xf numFmtId="0" fontId="8" fillId="39" borderId="161" xfId="0" applyFont="1" applyFill="1" applyBorder="1" applyAlignment="1" applyProtection="1">
      <alignment vertical="center" wrapText="1"/>
      <protection/>
    </xf>
    <xf numFmtId="1" fontId="8" fillId="39" borderId="104" xfId="0" applyNumberFormat="1" applyFont="1" applyFill="1" applyBorder="1" applyAlignment="1" applyProtection="1">
      <alignment horizontal="center" vertical="center" wrapText="1"/>
      <protection/>
    </xf>
    <xf numFmtId="1" fontId="8" fillId="39" borderId="104" xfId="0" applyNumberFormat="1" applyFont="1" applyFill="1" applyBorder="1" applyAlignment="1" applyProtection="1">
      <alignment horizontal="center" vertical="center"/>
      <protection/>
    </xf>
    <xf numFmtId="0" fontId="16" fillId="34" borderId="0" xfId="0" applyFont="1" applyFill="1" applyBorder="1" applyAlignment="1" applyProtection="1">
      <alignment horizontal="center" vertical="center"/>
      <protection/>
    </xf>
    <xf numFmtId="1" fontId="7" fillId="13" borderId="104" xfId="0" applyNumberFormat="1" applyFont="1" applyFill="1" applyBorder="1" applyAlignment="1" applyProtection="1">
      <alignment horizontal="center" vertical="center" wrapText="1"/>
      <protection/>
    </xf>
    <xf numFmtId="2" fontId="8" fillId="37" borderId="108" xfId="0" applyNumberFormat="1" applyFont="1" applyFill="1" applyBorder="1" applyAlignment="1" applyProtection="1">
      <alignment horizontal="center" vertical="center"/>
      <protection/>
    </xf>
    <xf numFmtId="2" fontId="8" fillId="13" borderId="158" xfId="0" applyNumberFormat="1" applyFont="1" applyFill="1" applyBorder="1" applyAlignment="1" applyProtection="1">
      <alignment horizontal="center" vertical="center"/>
      <protection/>
    </xf>
    <xf numFmtId="2" fontId="8" fillId="13" borderId="103" xfId="0" applyNumberFormat="1" applyFont="1" applyFill="1" applyBorder="1" applyAlignment="1" applyProtection="1">
      <alignment horizontal="center" vertical="center"/>
      <protection/>
    </xf>
    <xf numFmtId="1" fontId="8" fillId="37" borderId="103" xfId="0" applyNumberFormat="1" applyFont="1" applyFill="1" applyBorder="1" applyAlignment="1" applyProtection="1">
      <alignment horizontal="center" vertical="center"/>
      <protection/>
    </xf>
    <xf numFmtId="0" fontId="7" fillId="39" borderId="104" xfId="0" applyFont="1" applyFill="1" applyBorder="1" applyAlignment="1" applyProtection="1">
      <alignment horizontal="center" vertical="center"/>
      <protection/>
    </xf>
    <xf numFmtId="2" fontId="7" fillId="39" borderId="104" xfId="0" applyNumberFormat="1" applyFont="1" applyFill="1" applyBorder="1" applyAlignment="1" applyProtection="1">
      <alignment horizontal="center" vertical="center"/>
      <protection/>
    </xf>
    <xf numFmtId="0" fontId="8" fillId="39" borderId="104" xfId="0" applyFont="1" applyFill="1" applyBorder="1" applyAlignment="1" applyProtection="1">
      <alignment horizontal="right" vertical="center"/>
      <protection/>
    </xf>
    <xf numFmtId="0" fontId="8" fillId="39" borderId="111" xfId="0" applyFont="1" applyFill="1" applyBorder="1" applyAlignment="1" applyProtection="1">
      <alignment horizontal="center" vertical="center" wrapText="1"/>
      <protection/>
    </xf>
    <xf numFmtId="0" fontId="16" fillId="34" borderId="0" xfId="0" applyFont="1" applyFill="1" applyBorder="1" applyAlignment="1" applyProtection="1">
      <alignment vertical="center"/>
      <protection/>
    </xf>
    <xf numFmtId="0" fontId="8" fillId="39" borderId="162" xfId="0" applyFont="1" applyFill="1" applyBorder="1" applyAlignment="1" applyProtection="1">
      <alignment horizontal="left" vertical="center" wrapText="1" indent="1"/>
      <protection/>
    </xf>
    <xf numFmtId="1" fontId="7" fillId="13" borderId="113" xfId="0" applyNumberFormat="1" applyFont="1" applyFill="1" applyBorder="1" applyAlignment="1" applyProtection="1">
      <alignment horizontal="center" vertical="center"/>
      <protection/>
    </xf>
    <xf numFmtId="1" fontId="7" fillId="13" borderId="113" xfId="0" applyNumberFormat="1" applyFont="1" applyFill="1" applyBorder="1" applyAlignment="1" applyProtection="1">
      <alignment vertical="center"/>
      <protection/>
    </xf>
    <xf numFmtId="2" fontId="7" fillId="13" borderId="113" xfId="0" applyNumberFormat="1" applyFont="1" applyFill="1" applyBorder="1" applyAlignment="1" applyProtection="1">
      <alignment vertical="center"/>
      <protection/>
    </xf>
    <xf numFmtId="0" fontId="7" fillId="13" borderId="123" xfId="0" applyFont="1" applyFill="1" applyBorder="1" applyAlignment="1" applyProtection="1">
      <alignment vertical="center"/>
      <protection/>
    </xf>
    <xf numFmtId="0" fontId="19" fillId="19" borderId="0" xfId="0" applyFont="1" applyFill="1" applyBorder="1" applyAlignment="1" applyProtection="1">
      <alignment vertical="center"/>
      <protection/>
    </xf>
    <xf numFmtId="0" fontId="19" fillId="19" borderId="118" xfId="0" applyFont="1" applyFill="1" applyBorder="1" applyAlignment="1" applyProtection="1">
      <alignment vertical="center"/>
      <protection/>
    </xf>
    <xf numFmtId="0" fontId="19" fillId="34" borderId="0" xfId="0" applyFont="1" applyFill="1" applyAlignment="1" applyProtection="1">
      <alignment vertical="center"/>
      <protection/>
    </xf>
    <xf numFmtId="0" fontId="7" fillId="0" borderId="0" xfId="0" applyFont="1" applyFill="1" applyAlignment="1" applyProtection="1">
      <alignment vertical="center"/>
      <protection/>
    </xf>
    <xf numFmtId="0" fontId="14" fillId="19" borderId="140" xfId="0" applyFont="1" applyFill="1" applyBorder="1" applyAlignment="1" applyProtection="1">
      <alignment vertical="center"/>
      <protection/>
    </xf>
    <xf numFmtId="0" fontId="14" fillId="19" borderId="119" xfId="0" applyFont="1" applyFill="1" applyBorder="1" applyAlignment="1" applyProtection="1">
      <alignment vertical="center"/>
      <protection/>
    </xf>
    <xf numFmtId="1" fontId="14" fillId="0" borderId="0" xfId="0" applyNumberFormat="1" applyFont="1" applyAlignment="1" applyProtection="1">
      <alignment vertical="center"/>
      <protection/>
    </xf>
    <xf numFmtId="169" fontId="14" fillId="0" borderId="0" xfId="0" applyNumberFormat="1" applyFont="1" applyAlignment="1" applyProtection="1">
      <alignment horizontal="right" vertical="center"/>
      <protection/>
    </xf>
    <xf numFmtId="2" fontId="14" fillId="0" borderId="0" xfId="0" applyNumberFormat="1" applyFont="1" applyAlignment="1" applyProtection="1">
      <alignment vertical="center"/>
      <protection/>
    </xf>
    <xf numFmtId="0" fontId="14" fillId="0" borderId="0" xfId="0" applyFont="1" applyBorder="1" applyAlignment="1" applyProtection="1">
      <alignment vertical="center"/>
      <protection/>
    </xf>
    <xf numFmtId="0" fontId="14" fillId="0" borderId="163" xfId="0" applyFont="1" applyBorder="1" applyAlignment="1" applyProtection="1">
      <alignment vertical="center"/>
      <protection/>
    </xf>
    <xf numFmtId="168" fontId="7" fillId="39" borderId="106" xfId="0" applyNumberFormat="1" applyFont="1" applyFill="1" applyBorder="1" applyAlignment="1" applyProtection="1">
      <alignment horizontal="center" vertical="center"/>
      <protection/>
    </xf>
    <xf numFmtId="0" fontId="7" fillId="0" borderId="0" xfId="0" applyFont="1" applyAlignment="1" applyProtection="1">
      <alignment vertical="center"/>
      <protection/>
    </xf>
    <xf numFmtId="0" fontId="89" fillId="19" borderId="115" xfId="0" applyFont="1" applyFill="1" applyBorder="1" applyAlignment="1" applyProtection="1">
      <alignment/>
      <protection/>
    </xf>
    <xf numFmtId="0" fontId="0" fillId="19" borderId="117" xfId="0" applyFont="1" applyFill="1" applyBorder="1" applyAlignment="1" applyProtection="1">
      <alignment/>
      <protection/>
    </xf>
    <xf numFmtId="0" fontId="0" fillId="0" borderId="0" xfId="0" applyFont="1" applyAlignment="1" applyProtection="1">
      <alignment/>
      <protection/>
    </xf>
    <xf numFmtId="0" fontId="90" fillId="19" borderId="88" xfId="0" applyFont="1" applyFill="1" applyBorder="1" applyAlignment="1" applyProtection="1">
      <alignment/>
      <protection/>
    </xf>
    <xf numFmtId="0" fontId="20" fillId="38" borderId="55" xfId="0" applyFont="1" applyFill="1" applyBorder="1" applyAlignment="1" applyProtection="1">
      <alignment horizontal="center"/>
      <protection/>
    </xf>
    <xf numFmtId="0" fontId="4" fillId="19" borderId="118" xfId="0" applyFont="1" applyFill="1" applyBorder="1" applyAlignment="1" applyProtection="1">
      <alignment/>
      <protection/>
    </xf>
    <xf numFmtId="0" fontId="4" fillId="0" borderId="0" xfId="0" applyFont="1" applyAlignment="1" applyProtection="1">
      <alignment/>
      <protection/>
    </xf>
    <xf numFmtId="0" fontId="89" fillId="19" borderId="88" xfId="0" applyFont="1" applyFill="1" applyBorder="1" applyAlignment="1" applyProtection="1">
      <alignment/>
      <protection/>
    </xf>
    <xf numFmtId="1" fontId="7" fillId="38" borderId="126" xfId="0" applyNumberFormat="1" applyFont="1" applyFill="1" applyBorder="1" applyAlignment="1" applyProtection="1">
      <alignment/>
      <protection/>
    </xf>
    <xf numFmtId="0" fontId="0" fillId="19" borderId="118" xfId="0" applyFont="1" applyFill="1" applyBorder="1" applyAlignment="1" applyProtection="1">
      <alignment/>
      <protection/>
    </xf>
    <xf numFmtId="0" fontId="8" fillId="39" borderId="85" xfId="0" applyFont="1" applyFill="1" applyBorder="1" applyAlignment="1" applyProtection="1">
      <alignment/>
      <protection/>
    </xf>
    <xf numFmtId="0" fontId="8" fillId="13" borderId="104" xfId="0" applyFont="1" applyFill="1" applyBorder="1" applyAlignment="1" applyProtection="1">
      <alignment horizontal="center"/>
      <protection/>
    </xf>
    <xf numFmtId="2" fontId="8" fillId="13" borderId="164" xfId="0" applyNumberFormat="1" applyFont="1" applyFill="1" applyBorder="1" applyAlignment="1" applyProtection="1">
      <alignment horizontal="center"/>
      <protection/>
    </xf>
    <xf numFmtId="0" fontId="91" fillId="19" borderId="88" xfId="0" applyFont="1" applyFill="1" applyBorder="1" applyAlignment="1" applyProtection="1">
      <alignment/>
      <protection/>
    </xf>
    <xf numFmtId="1" fontId="8" fillId="39" borderId="0" xfId="0" applyNumberFormat="1" applyFont="1" applyFill="1" applyBorder="1" applyAlignment="1" applyProtection="1">
      <alignment horizontal="center" wrapText="1"/>
      <protection/>
    </xf>
    <xf numFmtId="0" fontId="8" fillId="39" borderId="52" xfId="0" applyFont="1" applyFill="1" applyBorder="1" applyAlignment="1" applyProtection="1">
      <alignment horizontal="center" wrapText="1"/>
      <protection/>
    </xf>
    <xf numFmtId="0" fontId="8" fillId="39" borderId="65" xfId="0" applyFont="1" applyFill="1" applyBorder="1" applyAlignment="1" applyProtection="1">
      <alignment horizontal="center" wrapText="1"/>
      <protection/>
    </xf>
    <xf numFmtId="0" fontId="8" fillId="13" borderId="0" xfId="0" applyFont="1" applyFill="1" applyBorder="1" applyAlignment="1" applyProtection="1">
      <alignment horizontal="right"/>
      <protection/>
    </xf>
    <xf numFmtId="0" fontId="8" fillId="39" borderId="0" xfId="0" applyFont="1" applyFill="1" applyBorder="1" applyAlignment="1" applyProtection="1">
      <alignment horizontal="right"/>
      <protection/>
    </xf>
    <xf numFmtId="0" fontId="8" fillId="39" borderId="21" xfId="0" applyFont="1" applyFill="1" applyBorder="1" applyAlignment="1" applyProtection="1">
      <alignment horizontal="right"/>
      <protection/>
    </xf>
    <xf numFmtId="0" fontId="2" fillId="19" borderId="118" xfId="0" applyFont="1" applyFill="1" applyBorder="1" applyAlignment="1" applyProtection="1">
      <alignment/>
      <protection/>
    </xf>
    <xf numFmtId="0" fontId="2" fillId="0" borderId="0" xfId="0" applyFont="1" applyAlignment="1" applyProtection="1">
      <alignment/>
      <protection/>
    </xf>
    <xf numFmtId="0" fontId="7" fillId="39" borderId="165" xfId="0" applyFont="1" applyFill="1" applyBorder="1" applyAlignment="1" applyProtection="1">
      <alignment/>
      <protection/>
    </xf>
    <xf numFmtId="0" fontId="7" fillId="13" borderId="65" xfId="0" applyFont="1" applyFill="1" applyBorder="1" applyAlignment="1" applyProtection="1">
      <alignment horizontal="right"/>
      <protection/>
    </xf>
    <xf numFmtId="1" fontId="7" fillId="13" borderId="37" xfId="0" applyNumberFormat="1" applyFont="1" applyFill="1" applyBorder="1" applyAlignment="1" applyProtection="1">
      <alignment horizontal="right"/>
      <protection/>
    </xf>
    <xf numFmtId="2" fontId="7" fillId="13" borderId="21" xfId="0" applyNumberFormat="1" applyFont="1" applyFill="1" applyBorder="1" applyAlignment="1" applyProtection="1">
      <alignment horizontal="right"/>
      <protection/>
    </xf>
    <xf numFmtId="1" fontId="8" fillId="13" borderId="65" xfId="0" applyNumberFormat="1" applyFont="1" applyFill="1" applyBorder="1" applyAlignment="1" applyProtection="1">
      <alignment horizontal="center"/>
      <protection/>
    </xf>
    <xf numFmtId="1" fontId="8" fillId="13" borderId="37" xfId="0" applyNumberFormat="1" applyFont="1" applyFill="1" applyBorder="1" applyAlignment="1" applyProtection="1">
      <alignment horizontal="right"/>
      <protection/>
    </xf>
    <xf numFmtId="10" fontId="8" fillId="13" borderId="21" xfId="0" applyNumberFormat="1" applyFont="1" applyFill="1" applyBorder="1" applyAlignment="1" applyProtection="1">
      <alignment horizontal="right"/>
      <protection/>
    </xf>
    <xf numFmtId="172" fontId="89" fillId="19" borderId="88" xfId="0" applyNumberFormat="1" applyFont="1" applyFill="1" applyBorder="1" applyAlignment="1" applyProtection="1">
      <alignment/>
      <protection/>
    </xf>
    <xf numFmtId="1" fontId="8" fillId="40" borderId="166" xfId="0" applyNumberFormat="1" applyFont="1" applyFill="1" applyBorder="1" applyAlignment="1" applyProtection="1">
      <alignment/>
      <protection/>
    </xf>
    <xf numFmtId="1" fontId="8" fillId="40" borderId="167" xfId="0" applyNumberFormat="1" applyFont="1" applyFill="1" applyBorder="1" applyAlignment="1" applyProtection="1">
      <alignment/>
      <protection/>
    </xf>
    <xf numFmtId="1" fontId="8" fillId="40" borderId="168" xfId="0" applyNumberFormat="1" applyFont="1" applyFill="1" applyBorder="1" applyAlignment="1" applyProtection="1">
      <alignment/>
      <protection/>
    </xf>
    <xf numFmtId="1" fontId="8" fillId="40" borderId="169" xfId="0" applyNumberFormat="1" applyFont="1" applyFill="1" applyBorder="1" applyAlignment="1" applyProtection="1">
      <alignment/>
      <protection/>
    </xf>
    <xf numFmtId="1" fontId="8" fillId="40" borderId="167" xfId="0" applyNumberFormat="1" applyFont="1" applyFill="1" applyBorder="1" applyAlignment="1" applyProtection="1">
      <alignment horizontal="center"/>
      <protection/>
    </xf>
    <xf numFmtId="1" fontId="8" fillId="40" borderId="167" xfId="0" applyNumberFormat="1" applyFont="1" applyFill="1" applyBorder="1" applyAlignment="1" applyProtection="1">
      <alignment horizontal="right"/>
      <protection/>
    </xf>
    <xf numFmtId="10" fontId="8" fillId="40" borderId="170" xfId="0" applyNumberFormat="1" applyFont="1" applyFill="1" applyBorder="1" applyAlignment="1" applyProtection="1">
      <alignment horizontal="right"/>
      <protection/>
    </xf>
    <xf numFmtId="172" fontId="0" fillId="19" borderId="118" xfId="0" applyNumberFormat="1" applyFont="1" applyFill="1" applyBorder="1" applyAlignment="1" applyProtection="1">
      <alignment/>
      <protection/>
    </xf>
    <xf numFmtId="172" fontId="0" fillId="0" borderId="0" xfId="0" applyNumberFormat="1" applyFont="1" applyAlignment="1" applyProtection="1">
      <alignment/>
      <protection/>
    </xf>
    <xf numFmtId="1" fontId="7" fillId="19" borderId="0" xfId="0" applyNumberFormat="1" applyFont="1" applyFill="1" applyBorder="1" applyAlignment="1" applyProtection="1">
      <alignment horizontal="right"/>
      <protection/>
    </xf>
    <xf numFmtId="0" fontId="89" fillId="19" borderId="171" xfId="0" applyFont="1" applyFill="1" applyBorder="1" applyAlignment="1" applyProtection="1">
      <alignment/>
      <protection/>
    </xf>
    <xf numFmtId="0" fontId="7" fillId="19" borderId="0" xfId="0" applyFont="1" applyFill="1" applyBorder="1" applyAlignment="1" applyProtection="1">
      <alignment horizontal="right"/>
      <protection/>
    </xf>
    <xf numFmtId="0" fontId="8" fillId="19" borderId="0" xfId="0" applyFont="1" applyFill="1" applyBorder="1" applyAlignment="1" applyProtection="1">
      <alignment wrapText="1"/>
      <protection/>
    </xf>
    <xf numFmtId="0" fontId="7" fillId="19" borderId="0" xfId="0" applyFont="1" applyFill="1" applyBorder="1" applyAlignment="1" applyProtection="1">
      <alignment wrapText="1"/>
      <protection/>
    </xf>
    <xf numFmtId="0" fontId="0" fillId="19" borderId="0" xfId="0" applyFont="1" applyFill="1" applyBorder="1" applyAlignment="1" applyProtection="1">
      <alignment horizontal="right"/>
      <protection/>
    </xf>
    <xf numFmtId="1" fontId="0" fillId="19" borderId="0" xfId="0" applyNumberFormat="1" applyFont="1" applyFill="1" applyBorder="1" applyAlignment="1" applyProtection="1">
      <alignment horizontal="right"/>
      <protection/>
    </xf>
    <xf numFmtId="0" fontId="0" fillId="19" borderId="0" xfId="0" applyFont="1" applyFill="1" applyBorder="1" applyAlignment="1" applyProtection="1">
      <alignment/>
      <protection/>
    </xf>
    <xf numFmtId="0" fontId="89" fillId="19" borderId="140" xfId="0" applyFont="1" applyFill="1" applyBorder="1" applyAlignment="1" applyProtection="1">
      <alignment/>
      <protection/>
    </xf>
    <xf numFmtId="0" fontId="0" fillId="19" borderId="119" xfId="0" applyFont="1" applyFill="1" applyBorder="1" applyAlignment="1" applyProtection="1">
      <alignment/>
      <protection/>
    </xf>
    <xf numFmtId="1" fontId="0" fillId="19" borderId="119" xfId="0" applyNumberFormat="1" applyFont="1" applyFill="1" applyBorder="1" applyAlignment="1" applyProtection="1">
      <alignment/>
      <protection/>
    </xf>
    <xf numFmtId="0" fontId="0" fillId="19" borderId="119" xfId="0" applyFont="1" applyFill="1" applyBorder="1" applyAlignment="1" applyProtection="1">
      <alignment horizontal="right"/>
      <protection/>
    </xf>
    <xf numFmtId="1" fontId="0" fillId="19" borderId="119" xfId="0" applyNumberFormat="1" applyFont="1" applyFill="1" applyBorder="1" applyAlignment="1" applyProtection="1">
      <alignment horizontal="right"/>
      <protection/>
    </xf>
    <xf numFmtId="0" fontId="0" fillId="19" borderId="120" xfId="0" applyFont="1" applyFill="1" applyBorder="1" applyAlignment="1" applyProtection="1">
      <alignment/>
      <protection/>
    </xf>
    <xf numFmtId="0" fontId="0" fillId="0" borderId="0" xfId="0" applyFont="1" applyBorder="1" applyAlignment="1" applyProtection="1">
      <alignment/>
      <protection/>
    </xf>
    <xf numFmtId="1" fontId="0" fillId="0" borderId="0" xfId="0" applyNumberFormat="1" applyFont="1" applyAlignment="1" applyProtection="1">
      <alignment/>
      <protection/>
    </xf>
    <xf numFmtId="0" fontId="0" fillId="0" borderId="0" xfId="0" applyFont="1" applyAlignment="1" applyProtection="1">
      <alignment horizontal="right"/>
      <protection/>
    </xf>
    <xf numFmtId="1" fontId="0" fillId="0" borderId="0" xfId="0" applyNumberFormat="1" applyFont="1" applyAlignment="1" applyProtection="1">
      <alignment horizontal="right"/>
      <protection/>
    </xf>
    <xf numFmtId="0" fontId="0" fillId="0" borderId="65" xfId="0" applyFont="1" applyBorder="1" applyAlignment="1" applyProtection="1">
      <alignment/>
      <protection/>
    </xf>
    <xf numFmtId="0" fontId="7" fillId="0" borderId="0" xfId="0" applyFont="1" applyAlignment="1" applyProtection="1">
      <alignment horizontal="left" vertical="center"/>
      <protection/>
    </xf>
    <xf numFmtId="0" fontId="7" fillId="0" borderId="0" xfId="0" applyFont="1" applyAlignment="1" applyProtection="1">
      <alignment horizontal="right" vertical="center" indent="1"/>
      <protection/>
    </xf>
    <xf numFmtId="3" fontId="7" fillId="0" borderId="0" xfId="0" applyNumberFormat="1" applyFont="1" applyAlignment="1" applyProtection="1">
      <alignment vertical="center"/>
      <protection/>
    </xf>
    <xf numFmtId="3" fontId="7" fillId="0" borderId="0" xfId="0" applyNumberFormat="1" applyFont="1" applyAlignment="1" applyProtection="1">
      <alignment horizontal="center" vertical="center"/>
      <protection/>
    </xf>
    <xf numFmtId="14" fontId="7" fillId="0" borderId="0" xfId="0" applyNumberFormat="1" applyFont="1" applyAlignment="1" applyProtection="1">
      <alignment/>
      <protection/>
    </xf>
    <xf numFmtId="0" fontId="7" fillId="0" borderId="0" xfId="0" applyFont="1" applyAlignment="1" applyProtection="1">
      <alignment wrapText="1"/>
      <protection/>
    </xf>
    <xf numFmtId="0" fontId="8" fillId="33" borderId="172" xfId="0" applyFont="1" applyFill="1" applyBorder="1" applyAlignment="1" applyProtection="1">
      <alignment horizontal="center"/>
      <protection/>
    </xf>
    <xf numFmtId="0" fontId="6" fillId="0" borderId="0" xfId="0" applyFont="1" applyBorder="1" applyAlignment="1" applyProtection="1">
      <alignment horizontal="left" vertical="center"/>
      <protection/>
    </xf>
    <xf numFmtId="0" fontId="16" fillId="0" borderId="0" xfId="0" applyFont="1" applyFill="1" applyBorder="1" applyAlignment="1" applyProtection="1">
      <alignment horizontal="center"/>
      <protection/>
    </xf>
    <xf numFmtId="0" fontId="7" fillId="0" borderId="0" xfId="0" applyFont="1" applyFill="1" applyBorder="1" applyAlignment="1" applyProtection="1">
      <alignment horizontal="center" wrapText="1"/>
      <protection/>
    </xf>
    <xf numFmtId="171" fontId="7" fillId="0" borderId="0" xfId="0" applyNumberFormat="1" applyFont="1" applyFill="1" applyBorder="1" applyAlignment="1" applyProtection="1">
      <alignment horizontal="center"/>
      <protection/>
    </xf>
    <xf numFmtId="164" fontId="7" fillId="0" borderId="0" xfId="0" applyNumberFormat="1" applyFont="1" applyFill="1" applyBorder="1" applyAlignment="1" applyProtection="1">
      <alignment/>
      <protection/>
    </xf>
    <xf numFmtId="0" fontId="19" fillId="0" borderId="0" xfId="0" applyFont="1" applyFill="1" applyBorder="1" applyAlignment="1" applyProtection="1">
      <alignment horizontal="center"/>
      <protection/>
    </xf>
    <xf numFmtId="171" fontId="19" fillId="0" borderId="0" xfId="0" applyNumberFormat="1" applyFont="1" applyFill="1" applyBorder="1" applyAlignment="1" applyProtection="1">
      <alignment horizontal="center"/>
      <protection/>
    </xf>
    <xf numFmtId="164" fontId="7" fillId="34" borderId="0" xfId="0" applyNumberFormat="1" applyFont="1" applyFill="1" applyBorder="1" applyAlignment="1" applyProtection="1">
      <alignment/>
      <protection/>
    </xf>
    <xf numFmtId="171" fontId="7" fillId="34" borderId="0" xfId="0" applyNumberFormat="1" applyFont="1" applyFill="1" applyBorder="1" applyAlignment="1" applyProtection="1">
      <alignment horizontal="center"/>
      <protection/>
    </xf>
    <xf numFmtId="0" fontId="19" fillId="0" borderId="0" xfId="0" applyFont="1" applyFill="1" applyBorder="1" applyAlignment="1" applyProtection="1">
      <alignment horizontal="center" wrapText="1"/>
      <protection/>
    </xf>
    <xf numFmtId="44" fontId="7" fillId="0" borderId="0" xfId="47" applyFont="1" applyFill="1" applyBorder="1" applyAlignment="1" applyProtection="1">
      <alignment/>
      <protection/>
    </xf>
    <xf numFmtId="44" fontId="7" fillId="0" borderId="0" xfId="47" applyFont="1" applyFill="1" applyBorder="1" applyAlignment="1" applyProtection="1">
      <alignment horizontal="center"/>
      <protection/>
    </xf>
    <xf numFmtId="44" fontId="19" fillId="0" borderId="0" xfId="0" applyNumberFormat="1" applyFont="1" applyFill="1" applyBorder="1" applyAlignment="1" applyProtection="1">
      <alignment horizontal="center"/>
      <protection/>
    </xf>
    <xf numFmtId="44" fontId="19" fillId="0" borderId="0" xfId="47" applyFont="1" applyFill="1" applyBorder="1" applyAlignment="1" applyProtection="1">
      <alignment horizontal="center"/>
      <protection/>
    </xf>
    <xf numFmtId="0" fontId="7" fillId="0" borderId="0" xfId="0" applyFont="1" applyAlignment="1" applyProtection="1">
      <alignment horizontal="center"/>
      <protection/>
    </xf>
    <xf numFmtId="1" fontId="7" fillId="0" borderId="0" xfId="47" applyNumberFormat="1" applyFont="1" applyAlignment="1" applyProtection="1">
      <alignment/>
      <protection/>
    </xf>
    <xf numFmtId="44" fontId="7" fillId="0" borderId="0" xfId="47" applyFont="1" applyAlignment="1" applyProtection="1">
      <alignment/>
      <protection/>
    </xf>
    <xf numFmtId="170" fontId="7" fillId="0" borderId="0" xfId="47" applyNumberFormat="1" applyFont="1" applyAlignment="1" applyProtection="1">
      <alignment/>
      <protection/>
    </xf>
    <xf numFmtId="171" fontId="7" fillId="0" borderId="0" xfId="0" applyNumberFormat="1" applyFont="1" applyAlignment="1" applyProtection="1">
      <alignment horizontal="center"/>
      <protection/>
    </xf>
    <xf numFmtId="1" fontId="7" fillId="0" borderId="0" xfId="0" applyNumberFormat="1" applyFont="1" applyAlignment="1" applyProtection="1">
      <alignment/>
      <protection/>
    </xf>
    <xf numFmtId="170" fontId="7" fillId="0" borderId="0" xfId="0" applyNumberFormat="1" applyFont="1" applyAlignment="1" applyProtection="1">
      <alignment/>
      <protection/>
    </xf>
    <xf numFmtId="0" fontId="7" fillId="13" borderId="103" xfId="0" applyFont="1" applyFill="1" applyBorder="1" applyAlignment="1" applyProtection="1">
      <alignment horizontal="center"/>
      <protection/>
    </xf>
    <xf numFmtId="1" fontId="7" fillId="0" borderId="20" xfId="0" applyNumberFormat="1" applyFont="1" applyBorder="1" applyAlignment="1" applyProtection="1">
      <alignment horizontal="center"/>
      <protection locked="0"/>
    </xf>
    <xf numFmtId="1" fontId="7" fillId="0" borderId="27" xfId="0" applyNumberFormat="1" applyFont="1" applyBorder="1" applyAlignment="1" applyProtection="1">
      <alignment horizontal="center"/>
      <protection locked="0"/>
    </xf>
    <xf numFmtId="1" fontId="7" fillId="38" borderId="58" xfId="0" applyNumberFormat="1" applyFont="1" applyFill="1" applyBorder="1" applyAlignment="1" applyProtection="1">
      <alignment/>
      <protection/>
    </xf>
    <xf numFmtId="1" fontId="8" fillId="39" borderId="21" xfId="0" applyNumberFormat="1" applyFont="1" applyFill="1" applyBorder="1" applyAlignment="1" applyProtection="1">
      <alignment horizontal="center" wrapText="1"/>
      <protection/>
    </xf>
    <xf numFmtId="1" fontId="7" fillId="0" borderId="16" xfId="0" applyNumberFormat="1" applyFont="1" applyFill="1" applyBorder="1" applyAlignment="1" applyProtection="1">
      <alignment/>
      <protection locked="0"/>
    </xf>
    <xf numFmtId="1" fontId="7" fillId="0" borderId="16" xfId="0" applyNumberFormat="1" applyFont="1" applyFill="1" applyBorder="1" applyAlignment="1" applyProtection="1">
      <alignment/>
      <protection locked="0"/>
    </xf>
    <xf numFmtId="1" fontId="7" fillId="0" borderId="173" xfId="0" applyNumberFormat="1" applyFont="1" applyFill="1" applyBorder="1" applyAlignment="1" applyProtection="1">
      <alignment/>
      <protection locked="0"/>
    </xf>
    <xf numFmtId="0" fontId="20" fillId="38" borderId="174" xfId="0" applyFont="1" applyFill="1" applyBorder="1" applyAlignment="1" applyProtection="1">
      <alignment horizontal="center"/>
      <protection/>
    </xf>
    <xf numFmtId="1" fontId="8" fillId="40" borderId="170" xfId="0" applyNumberFormat="1" applyFont="1" applyFill="1" applyBorder="1" applyAlignment="1" applyProtection="1">
      <alignment/>
      <protection/>
    </xf>
    <xf numFmtId="1" fontId="7" fillId="0" borderId="11" xfId="0" applyNumberFormat="1" applyFont="1" applyFill="1" applyBorder="1" applyAlignment="1" applyProtection="1">
      <alignment/>
      <protection locked="0"/>
    </xf>
    <xf numFmtId="1" fontId="7" fillId="0" borderId="11" xfId="0" applyNumberFormat="1" applyFont="1" applyFill="1" applyBorder="1" applyAlignment="1" applyProtection="1">
      <alignment/>
      <protection locked="0"/>
    </xf>
    <xf numFmtId="1" fontId="7" fillId="0" borderId="175" xfId="0" applyNumberFormat="1" applyFont="1" applyFill="1" applyBorder="1" applyAlignment="1" applyProtection="1">
      <alignment/>
      <protection locked="0"/>
    </xf>
    <xf numFmtId="1" fontId="7" fillId="13" borderId="176" xfId="0" applyNumberFormat="1" applyFont="1" applyFill="1" applyBorder="1" applyAlignment="1" applyProtection="1">
      <alignment horizontal="center"/>
      <protection/>
    </xf>
    <xf numFmtId="168" fontId="8" fillId="39" borderId="106" xfId="0" applyNumberFormat="1" applyFont="1" applyFill="1" applyBorder="1" applyAlignment="1" applyProtection="1">
      <alignment horizontal="center" vertical="center"/>
      <protection/>
    </xf>
    <xf numFmtId="9" fontId="21" fillId="0" borderId="21" xfId="58" applyFont="1" applyFill="1" applyBorder="1" applyAlignment="1" applyProtection="1">
      <alignment horizontal="right"/>
      <protection/>
    </xf>
    <xf numFmtId="0" fontId="14" fillId="19" borderId="0" xfId="0" applyFont="1" applyFill="1" applyBorder="1" applyAlignment="1" applyProtection="1">
      <alignment/>
      <protection/>
    </xf>
    <xf numFmtId="1" fontId="7" fillId="0" borderId="104" xfId="0" applyNumberFormat="1" applyFont="1" applyFill="1" applyBorder="1" applyAlignment="1" applyProtection="1">
      <alignment horizontal="right" vertical="center"/>
      <protection/>
    </xf>
    <xf numFmtId="0" fontId="7" fillId="38" borderId="81" xfId="0" applyFont="1" applyFill="1" applyBorder="1" applyAlignment="1" applyProtection="1">
      <alignment horizontal="center" vertical="center" wrapText="1"/>
      <protection/>
    </xf>
    <xf numFmtId="1" fontId="7" fillId="0" borderId="177" xfId="0" applyNumberFormat="1" applyFont="1" applyFill="1" applyBorder="1" applyAlignment="1" applyProtection="1">
      <alignment horizontal="center"/>
      <protection locked="0"/>
    </xf>
    <xf numFmtId="1" fontId="7" fillId="13" borderId="124" xfId="0" applyNumberFormat="1" applyFont="1" applyFill="1" applyBorder="1" applyAlignment="1" applyProtection="1">
      <alignment horizontal="center" wrapText="1"/>
      <protection/>
    </xf>
    <xf numFmtId="10" fontId="7" fillId="0" borderId="178" xfId="0" applyNumberFormat="1" applyFont="1" applyFill="1" applyBorder="1" applyAlignment="1" applyProtection="1">
      <alignment horizontal="center" wrapText="1"/>
      <protection locked="0"/>
    </xf>
    <xf numFmtId="1" fontId="7" fillId="0" borderId="179" xfId="0" applyNumberFormat="1" applyFont="1" applyFill="1" applyBorder="1" applyAlignment="1" applyProtection="1">
      <alignment horizontal="center"/>
      <protection locked="0"/>
    </xf>
    <xf numFmtId="1" fontId="7" fillId="0" borderId="180" xfId="0" applyNumberFormat="1" applyFont="1" applyFill="1" applyBorder="1" applyAlignment="1" applyProtection="1">
      <alignment horizontal="center"/>
      <protection locked="0"/>
    </xf>
    <xf numFmtId="1" fontId="7" fillId="13" borderId="99" xfId="0" applyNumberFormat="1" applyFont="1" applyFill="1" applyBorder="1" applyAlignment="1" applyProtection="1">
      <alignment horizontal="center" wrapText="1"/>
      <protection/>
    </xf>
    <xf numFmtId="10" fontId="7" fillId="0" borderId="181" xfId="0" applyNumberFormat="1" applyFont="1" applyFill="1" applyBorder="1" applyAlignment="1" applyProtection="1">
      <alignment horizontal="center"/>
      <protection locked="0"/>
    </xf>
    <xf numFmtId="3" fontId="7" fillId="34" borderId="182" xfId="0" applyNumberFormat="1" applyFont="1" applyFill="1" applyBorder="1" applyAlignment="1" applyProtection="1">
      <alignment/>
      <protection locked="0"/>
    </xf>
    <xf numFmtId="0" fontId="8" fillId="39" borderId="183" xfId="0" applyFont="1" applyFill="1" applyBorder="1" applyAlignment="1" applyProtection="1">
      <alignment horizontal="left" vertical="center" wrapText="1" indent="1"/>
      <protection/>
    </xf>
    <xf numFmtId="0" fontId="8" fillId="39" borderId="107" xfId="0" applyFont="1" applyFill="1" applyBorder="1" applyAlignment="1" applyProtection="1">
      <alignment horizontal="right" vertical="center"/>
      <protection/>
    </xf>
    <xf numFmtId="0" fontId="8" fillId="37" borderId="107" xfId="0" applyFont="1" applyFill="1" applyBorder="1" applyAlignment="1" applyProtection="1">
      <alignment horizontal="center" vertical="center" wrapText="1"/>
      <protection/>
    </xf>
    <xf numFmtId="0" fontId="8" fillId="39" borderId="107" xfId="0" applyFont="1" applyFill="1" applyBorder="1" applyAlignment="1" applyProtection="1">
      <alignment horizontal="center" vertical="center" wrapText="1"/>
      <protection/>
    </xf>
    <xf numFmtId="0" fontId="8" fillId="39" borderId="38" xfId="0" applyFont="1" applyFill="1" applyBorder="1" applyAlignment="1" applyProtection="1">
      <alignment horizontal="center" vertical="center" wrapText="1"/>
      <protection/>
    </xf>
    <xf numFmtId="1" fontId="7" fillId="46" borderId="107" xfId="0" applyNumberFormat="1" applyFont="1" applyFill="1" applyBorder="1" applyAlignment="1" applyProtection="1">
      <alignment horizontal="center" vertical="center"/>
      <protection/>
    </xf>
    <xf numFmtId="0" fontId="12" fillId="19" borderId="116" xfId="0" applyFont="1" applyFill="1" applyBorder="1" applyAlignment="1" applyProtection="1">
      <alignment horizontal="left" vertical="center"/>
      <protection/>
    </xf>
    <xf numFmtId="0" fontId="34" fillId="0" borderId="0" xfId="0" applyFont="1" applyAlignment="1">
      <alignment horizontal="left" indent="4"/>
    </xf>
    <xf numFmtId="0" fontId="35" fillId="0" borderId="0" xfId="0" applyFont="1" applyAlignment="1">
      <alignment horizontal="left" indent="10"/>
    </xf>
    <xf numFmtId="15" fontId="37" fillId="0" borderId="0" xfId="0" applyNumberFormat="1" applyFont="1" applyAlignment="1">
      <alignment horizontal="left" indent="10"/>
    </xf>
    <xf numFmtId="0" fontId="37" fillId="0" borderId="0" xfId="0" applyFont="1" applyAlignment="1">
      <alignment horizontal="left" indent="10"/>
    </xf>
    <xf numFmtId="0" fontId="38" fillId="0" borderId="0" xfId="0" applyFont="1" applyAlignment="1">
      <alignment horizontal="left" indent="4"/>
    </xf>
    <xf numFmtId="0" fontId="39" fillId="0" borderId="0" xfId="0" applyFont="1" applyAlignment="1">
      <alignment horizontal="left" indent="4"/>
    </xf>
    <xf numFmtId="191" fontId="8" fillId="42" borderId="133" xfId="0" applyNumberFormat="1" applyFont="1" applyFill="1" applyBorder="1" applyAlignment="1" applyProtection="1">
      <alignment horizontal="center"/>
      <protection locked="0"/>
    </xf>
    <xf numFmtId="0" fontId="14" fillId="0" borderId="89" xfId="0" applyFont="1" applyFill="1" applyBorder="1" applyAlignment="1" applyProtection="1">
      <alignment vertical="center"/>
      <protection locked="0"/>
    </xf>
    <xf numFmtId="0" fontId="14" fillId="0" borderId="89" xfId="0" applyFont="1" applyFill="1" applyBorder="1" applyAlignment="1" applyProtection="1">
      <alignment vertical="center" wrapText="1"/>
      <protection locked="0"/>
    </xf>
    <xf numFmtId="0" fontId="15" fillId="0" borderId="89" xfId="0" applyFont="1" applyFill="1" applyBorder="1" applyAlignment="1" applyProtection="1">
      <alignment horizontal="center" vertical="center"/>
      <protection locked="0"/>
    </xf>
    <xf numFmtId="41" fontId="7" fillId="34" borderId="184" xfId="0" applyNumberFormat="1" applyFont="1" applyFill="1" applyBorder="1" applyAlignment="1" applyProtection="1">
      <alignment/>
      <protection locked="0"/>
    </xf>
    <xf numFmtId="0" fontId="8" fillId="34" borderId="185" xfId="0" applyFont="1" applyFill="1" applyBorder="1" applyAlignment="1" applyProtection="1">
      <alignment wrapText="1"/>
      <protection locked="0"/>
    </xf>
    <xf numFmtId="0" fontId="7" fillId="34" borderId="186" xfId="0" applyFont="1" applyFill="1" applyBorder="1" applyAlignment="1" applyProtection="1">
      <alignment wrapText="1"/>
      <protection locked="0"/>
    </xf>
    <xf numFmtId="0" fontId="92" fillId="34" borderId="187" xfId="0" applyFont="1" applyFill="1" applyBorder="1" applyAlignment="1" applyProtection="1">
      <alignment wrapText="1"/>
      <protection locked="0"/>
    </xf>
    <xf numFmtId="0" fontId="92" fillId="34" borderId="188" xfId="0" applyFont="1" applyFill="1" applyBorder="1" applyAlignment="1" applyProtection="1">
      <alignment wrapText="1"/>
      <protection locked="0"/>
    </xf>
    <xf numFmtId="0" fontId="92" fillId="34" borderId="189" xfId="0" applyFont="1" applyFill="1" applyBorder="1" applyAlignment="1" applyProtection="1">
      <alignment wrapText="1"/>
      <protection locked="0"/>
    </xf>
    <xf numFmtId="0" fontId="0" fillId="19" borderId="117" xfId="0" applyFont="1" applyFill="1" applyBorder="1" applyAlignment="1" applyProtection="1">
      <alignment/>
      <protection/>
    </xf>
    <xf numFmtId="0" fontId="2" fillId="47" borderId="190" xfId="0" applyFont="1" applyFill="1" applyBorder="1" applyAlignment="1" applyProtection="1">
      <alignment textRotation="90"/>
      <protection/>
    </xf>
    <xf numFmtId="0" fontId="2" fillId="47" borderId="190" xfId="0" applyFont="1" applyFill="1" applyBorder="1" applyAlignment="1" applyProtection="1">
      <alignment/>
      <protection/>
    </xf>
    <xf numFmtId="0" fontId="0" fillId="45" borderId="191" xfId="0" applyFont="1" applyFill="1" applyBorder="1" applyAlignment="1" applyProtection="1">
      <alignment/>
      <protection/>
    </xf>
    <xf numFmtId="2" fontId="0" fillId="45" borderId="191" xfId="0" applyNumberFormat="1" applyFont="1" applyFill="1" applyBorder="1" applyAlignment="1" applyProtection="1">
      <alignment/>
      <protection/>
    </xf>
    <xf numFmtId="2" fontId="0" fillId="45" borderId="192" xfId="0" applyNumberFormat="1" applyFont="1" applyFill="1" applyBorder="1" applyAlignment="1" applyProtection="1">
      <alignment/>
      <protection/>
    </xf>
    <xf numFmtId="0" fontId="0" fillId="45" borderId="192" xfId="0" applyFont="1" applyFill="1" applyBorder="1" applyAlignment="1" applyProtection="1">
      <alignment/>
      <protection/>
    </xf>
    <xf numFmtId="9" fontId="8" fillId="40" borderId="167" xfId="0" applyNumberFormat="1" applyFont="1" applyFill="1" applyBorder="1" applyAlignment="1" applyProtection="1">
      <alignment horizontal="right"/>
      <protection/>
    </xf>
    <xf numFmtId="0" fontId="93" fillId="0" borderId="89" xfId="0" applyFont="1" applyFill="1" applyBorder="1" applyAlignment="1" applyProtection="1">
      <alignment vertical="center" wrapText="1"/>
      <protection locked="0"/>
    </xf>
    <xf numFmtId="0" fontId="93" fillId="0" borderId="90" xfId="0" applyFont="1" applyBorder="1" applyAlignment="1" applyProtection="1">
      <alignment vertical="center"/>
      <protection locked="0"/>
    </xf>
    <xf numFmtId="0" fontId="35" fillId="0" borderId="0" xfId="0" applyFont="1" applyAlignment="1">
      <alignment horizontal="left"/>
    </xf>
    <xf numFmtId="0" fontId="0" fillId="0" borderId="0" xfId="0" applyAlignment="1">
      <alignment/>
    </xf>
    <xf numFmtId="14" fontId="3" fillId="0" borderId="0" xfId="0" applyNumberFormat="1" applyFont="1" applyAlignment="1">
      <alignment/>
    </xf>
    <xf numFmtId="0" fontId="3" fillId="0" borderId="0" xfId="0" applyFont="1" applyAlignment="1">
      <alignment/>
    </xf>
    <xf numFmtId="0" fontId="0" fillId="19" borderId="0" xfId="0" applyFont="1" applyFill="1" applyBorder="1" applyAlignment="1" applyProtection="1">
      <alignment horizontal="center" vertical="center"/>
      <protection/>
    </xf>
    <xf numFmtId="0" fontId="7" fillId="42" borderId="0" xfId="0" applyFont="1" applyFill="1" applyBorder="1" applyAlignment="1" applyProtection="1">
      <alignment wrapText="1"/>
      <protection/>
    </xf>
    <xf numFmtId="0" fontId="0" fillId="42" borderId="0" xfId="0" applyFill="1" applyBorder="1" applyAlignment="1">
      <alignment wrapText="1"/>
    </xf>
    <xf numFmtId="0" fontId="8" fillId="38" borderId="174" xfId="0" applyFont="1" applyFill="1" applyBorder="1" applyAlignment="1" applyProtection="1">
      <alignment horizontal="left" vertical="center"/>
      <protection/>
    </xf>
    <xf numFmtId="0" fontId="8" fillId="38" borderId="21" xfId="0" applyFont="1" applyFill="1" applyBorder="1" applyAlignment="1" applyProtection="1">
      <alignment horizontal="left" vertical="center"/>
      <protection/>
    </xf>
    <xf numFmtId="0" fontId="8" fillId="38" borderId="45" xfId="0" applyFont="1" applyFill="1" applyBorder="1" applyAlignment="1" applyProtection="1">
      <alignment horizontal="left" vertical="center"/>
      <protection/>
    </xf>
    <xf numFmtId="0" fontId="0" fillId="38" borderId="21" xfId="0" applyFill="1" applyBorder="1" applyAlignment="1" applyProtection="1">
      <alignment horizontal="left" vertical="center"/>
      <protection/>
    </xf>
    <xf numFmtId="0" fontId="8" fillId="38" borderId="53" xfId="0" applyFont="1" applyFill="1" applyBorder="1" applyAlignment="1" applyProtection="1">
      <alignment horizontal="center"/>
      <protection/>
    </xf>
    <xf numFmtId="0" fontId="8" fillId="38" borderId="174" xfId="0" applyFont="1" applyFill="1" applyBorder="1" applyAlignment="1" applyProtection="1">
      <alignment horizontal="center"/>
      <protection/>
    </xf>
    <xf numFmtId="0" fontId="8" fillId="38" borderId="80" xfId="0" applyFont="1" applyFill="1" applyBorder="1" applyAlignment="1" applyProtection="1">
      <alignment horizontal="center"/>
      <protection/>
    </xf>
    <xf numFmtId="0" fontId="7" fillId="0" borderId="193" xfId="0" applyFont="1" applyFill="1" applyBorder="1" applyAlignment="1" applyProtection="1">
      <alignment horizontal="center" wrapText="1"/>
      <protection locked="0"/>
    </xf>
    <xf numFmtId="0" fontId="7" fillId="0" borderId="194" xfId="0" applyFont="1" applyFill="1" applyBorder="1" applyAlignment="1" applyProtection="1">
      <alignment horizontal="center" wrapText="1"/>
      <protection locked="0"/>
    </xf>
    <xf numFmtId="0" fontId="7" fillId="0" borderId="195" xfId="0" applyFont="1" applyFill="1" applyBorder="1" applyAlignment="1" applyProtection="1">
      <alignment horizontal="center" wrapText="1"/>
      <protection locked="0"/>
    </xf>
    <xf numFmtId="0" fontId="20" fillId="0" borderId="193" xfId="0" applyFont="1" applyFill="1" applyBorder="1" applyAlignment="1" applyProtection="1">
      <alignment horizontal="left" wrapText="1"/>
      <protection locked="0"/>
    </xf>
    <xf numFmtId="0" fontId="20" fillId="0" borderId="194" xfId="0" applyFont="1" applyFill="1" applyBorder="1" applyAlignment="1" applyProtection="1">
      <alignment horizontal="left" wrapText="1"/>
      <protection locked="0"/>
    </xf>
    <xf numFmtId="0" fontId="20" fillId="0" borderId="195" xfId="0" applyFont="1" applyFill="1" applyBorder="1" applyAlignment="1" applyProtection="1">
      <alignment horizontal="left" wrapText="1"/>
      <protection locked="0"/>
    </xf>
    <xf numFmtId="0" fontId="7" fillId="0" borderId="196" xfId="0" applyFont="1" applyFill="1" applyBorder="1" applyAlignment="1" applyProtection="1">
      <alignment horizontal="center" wrapText="1"/>
      <protection locked="0"/>
    </xf>
    <xf numFmtId="0" fontId="7" fillId="0" borderId="197" xfId="0" applyFont="1" applyFill="1" applyBorder="1" applyAlignment="1" applyProtection="1">
      <alignment horizontal="center" wrapText="1"/>
      <protection locked="0"/>
    </xf>
    <xf numFmtId="0" fontId="7" fillId="0" borderId="198" xfId="0" applyFont="1" applyFill="1" applyBorder="1" applyAlignment="1" applyProtection="1">
      <alignment horizontal="center" wrapText="1"/>
      <protection locked="0"/>
    </xf>
    <xf numFmtId="0" fontId="7" fillId="0" borderId="199" xfId="0" applyFont="1" applyFill="1" applyBorder="1" applyAlignment="1" applyProtection="1">
      <alignment horizontal="center" wrapText="1"/>
      <protection locked="0"/>
    </xf>
    <xf numFmtId="0" fontId="7" fillId="0" borderId="200" xfId="0" applyFont="1" applyFill="1" applyBorder="1" applyAlignment="1" applyProtection="1">
      <alignment horizontal="center" wrapText="1"/>
      <protection locked="0"/>
    </xf>
    <xf numFmtId="0" fontId="7" fillId="0" borderId="201" xfId="0" applyFont="1" applyFill="1" applyBorder="1" applyAlignment="1" applyProtection="1">
      <alignment horizontal="center" wrapText="1"/>
      <protection locked="0"/>
    </xf>
    <xf numFmtId="0" fontId="7" fillId="0" borderId="202" xfId="0" applyFont="1" applyFill="1" applyBorder="1" applyAlignment="1" applyProtection="1">
      <alignment horizontal="center" wrapText="1"/>
      <protection locked="0"/>
    </xf>
    <xf numFmtId="0" fontId="17" fillId="13" borderId="203" xfId="0" applyFont="1" applyFill="1" applyBorder="1" applyAlignment="1" applyProtection="1">
      <alignment horizontal="center" vertical="center"/>
      <protection/>
    </xf>
    <xf numFmtId="0" fontId="17" fillId="13" borderId="204" xfId="0" applyFont="1" applyFill="1" applyBorder="1" applyAlignment="1" applyProtection="1">
      <alignment horizontal="center" vertical="center"/>
      <protection/>
    </xf>
    <xf numFmtId="0" fontId="17" fillId="13" borderId="103" xfId="0" applyFont="1" applyFill="1" applyBorder="1" applyAlignment="1" applyProtection="1">
      <alignment horizontal="center" vertical="center"/>
      <protection/>
    </xf>
    <xf numFmtId="0" fontId="17" fillId="13" borderId="104" xfId="0" applyFont="1" applyFill="1" applyBorder="1" applyAlignment="1" applyProtection="1">
      <alignment horizontal="center" vertical="center"/>
      <protection/>
    </xf>
    <xf numFmtId="0" fontId="17" fillId="13" borderId="205" xfId="0" applyFont="1" applyFill="1" applyBorder="1" applyAlignment="1" applyProtection="1">
      <alignment horizontal="center" vertical="center"/>
      <protection/>
    </xf>
    <xf numFmtId="0" fontId="17" fillId="13" borderId="206" xfId="0" applyFont="1" applyFill="1" applyBorder="1" applyAlignment="1" applyProtection="1">
      <alignment horizontal="center" vertical="center"/>
      <protection/>
    </xf>
    <xf numFmtId="0" fontId="17" fillId="38" borderId="207" xfId="0" applyNumberFormat="1" applyFont="1" applyFill="1" applyBorder="1" applyAlignment="1" applyProtection="1">
      <alignment horizontal="left" vertical="top" wrapText="1"/>
      <protection/>
    </xf>
    <xf numFmtId="0" fontId="17" fillId="38" borderId="145" xfId="0" applyNumberFormat="1" applyFont="1" applyFill="1" applyBorder="1" applyAlignment="1" applyProtection="1">
      <alignment horizontal="left" vertical="top" wrapText="1"/>
      <protection/>
    </xf>
    <xf numFmtId="0" fontId="17" fillId="38" borderId="208" xfId="0" applyNumberFormat="1" applyFont="1" applyFill="1" applyBorder="1" applyAlignment="1" applyProtection="1">
      <alignment horizontal="left" vertical="top" wrapText="1"/>
      <protection/>
    </xf>
    <xf numFmtId="0" fontId="8" fillId="0" borderId="196" xfId="0" applyFont="1" applyFill="1" applyBorder="1" applyAlignment="1" applyProtection="1">
      <alignment horizontal="center" wrapText="1"/>
      <protection locked="0"/>
    </xf>
    <xf numFmtId="0" fontId="8" fillId="0" borderId="197" xfId="0" applyFont="1" applyFill="1" applyBorder="1" applyAlignment="1" applyProtection="1">
      <alignment horizontal="center" wrapText="1"/>
      <protection locked="0"/>
    </xf>
    <xf numFmtId="0" fontId="8" fillId="0" borderId="198" xfId="0" applyFont="1" applyFill="1" applyBorder="1" applyAlignment="1" applyProtection="1">
      <alignment horizontal="center" wrapText="1"/>
      <protection locked="0"/>
    </xf>
    <xf numFmtId="0" fontId="8" fillId="0" borderId="199" xfId="0" applyFont="1" applyFill="1" applyBorder="1" applyAlignment="1" applyProtection="1">
      <alignment horizontal="center" wrapText="1"/>
      <protection locked="0"/>
    </xf>
    <xf numFmtId="1" fontId="7" fillId="38" borderId="88" xfId="0" applyNumberFormat="1" applyFont="1" applyFill="1" applyBorder="1" applyAlignment="1" applyProtection="1">
      <alignment horizontal="center" wrapText="1"/>
      <protection/>
    </xf>
    <xf numFmtId="0" fontId="0" fillId="0" borderId="0" xfId="0" applyAlignment="1">
      <alignment wrapText="1"/>
    </xf>
    <xf numFmtId="0" fontId="0" fillId="0" borderId="88" xfId="0" applyBorder="1" applyAlignment="1">
      <alignment wrapText="1"/>
    </xf>
    <xf numFmtId="0" fontId="7" fillId="39" borderId="164" xfId="0" applyFont="1" applyFill="1" applyBorder="1" applyAlignment="1" applyProtection="1">
      <alignment horizontal="center"/>
      <protection/>
    </xf>
    <xf numFmtId="0" fontId="7" fillId="39" borderId="58" xfId="0" applyFont="1" applyFill="1" applyBorder="1" applyAlignment="1" applyProtection="1">
      <alignment horizontal="center"/>
      <protection/>
    </xf>
    <xf numFmtId="0" fontId="12" fillId="19" borderId="116" xfId="0" applyFont="1" applyFill="1" applyBorder="1" applyAlignment="1" applyProtection="1">
      <alignment/>
      <protection/>
    </xf>
    <xf numFmtId="0" fontId="20" fillId="19" borderId="116" xfId="0" applyFont="1" applyFill="1" applyBorder="1" applyAlignment="1" applyProtection="1">
      <alignment/>
      <protection/>
    </xf>
    <xf numFmtId="0" fontId="7" fillId="38" borderId="54" xfId="0" applyFont="1" applyFill="1" applyBorder="1" applyAlignment="1" applyProtection="1">
      <alignment horizontal="center" wrapText="1"/>
      <protection/>
    </xf>
    <xf numFmtId="0" fontId="7" fillId="38" borderId="125" xfId="0" applyFont="1" applyFill="1" applyBorder="1" applyAlignment="1" applyProtection="1">
      <alignment horizontal="center" wrapText="1"/>
      <protection/>
    </xf>
    <xf numFmtId="1" fontId="7" fillId="38" borderId="81" xfId="0" applyNumberFormat="1" applyFont="1" applyFill="1" applyBorder="1" applyAlignment="1" applyProtection="1">
      <alignment horizontal="center" wrapText="1"/>
      <protection/>
    </xf>
    <xf numFmtId="1" fontId="7" fillId="38" borderId="37" xfId="0" applyNumberFormat="1" applyFont="1" applyFill="1" applyBorder="1" applyAlignment="1" applyProtection="1">
      <alignment horizontal="center" wrapText="1"/>
      <protection/>
    </xf>
    <xf numFmtId="1" fontId="7" fillId="38" borderId="209" xfId="0" applyNumberFormat="1" applyFont="1" applyFill="1" applyBorder="1" applyAlignment="1" applyProtection="1">
      <alignment horizontal="center" wrapText="1"/>
      <protection/>
    </xf>
    <xf numFmtId="1" fontId="7" fillId="38" borderId="38" xfId="0" applyNumberFormat="1" applyFont="1" applyFill="1" applyBorder="1" applyAlignment="1" applyProtection="1">
      <alignment horizontal="center" wrapText="1"/>
      <protection/>
    </xf>
    <xf numFmtId="0" fontId="17" fillId="38" borderId="80" xfId="0" applyFont="1" applyFill="1" applyBorder="1" applyAlignment="1" applyProtection="1">
      <alignment horizontal="center" vertical="center"/>
      <protection/>
    </xf>
    <xf numFmtId="0" fontId="17" fillId="38" borderId="85" xfId="0" applyFont="1" applyFill="1" applyBorder="1" applyAlignment="1" applyProtection="1">
      <alignment horizontal="center" vertical="center"/>
      <protection/>
    </xf>
    <xf numFmtId="0" fontId="16" fillId="19" borderId="0" xfId="0" applyFont="1" applyFill="1" applyBorder="1" applyAlignment="1" applyProtection="1">
      <alignment horizontal="center" vertical="center"/>
      <protection/>
    </xf>
    <xf numFmtId="0" fontId="16" fillId="19" borderId="118" xfId="0" applyFont="1" applyFill="1" applyBorder="1" applyAlignment="1" applyProtection="1">
      <alignment horizontal="center" vertical="center"/>
      <protection/>
    </xf>
    <xf numFmtId="0" fontId="8" fillId="37" borderId="104" xfId="0" applyFont="1" applyFill="1" applyBorder="1" applyAlignment="1" applyProtection="1">
      <alignment horizontal="center" vertical="center" wrapText="1"/>
      <protection/>
    </xf>
    <xf numFmtId="2" fontId="8" fillId="39" borderId="104" xfId="0" applyNumberFormat="1" applyFont="1" applyFill="1" applyBorder="1" applyAlignment="1" applyProtection="1">
      <alignment horizontal="center" vertical="center" wrapText="1"/>
      <protection/>
    </xf>
    <xf numFmtId="1" fontId="8" fillId="37" borderId="104" xfId="0" applyNumberFormat="1" applyFont="1" applyFill="1" applyBorder="1" applyAlignment="1" applyProtection="1">
      <alignment horizontal="center" vertical="center" wrapText="1"/>
      <protection/>
    </xf>
    <xf numFmtId="0" fontId="12" fillId="19" borderId="116" xfId="0" applyFont="1" applyFill="1" applyBorder="1" applyAlignment="1" applyProtection="1">
      <alignment horizontal="left" vertical="center"/>
      <protection/>
    </xf>
    <xf numFmtId="0" fontId="11" fillId="19" borderId="88" xfId="0" applyFont="1" applyFill="1" applyBorder="1" applyAlignment="1" applyProtection="1">
      <alignment horizontal="center" textRotation="90"/>
      <protection/>
    </xf>
    <xf numFmtId="0" fontId="2" fillId="19" borderId="88" xfId="0" applyFont="1" applyFill="1" applyBorder="1" applyAlignment="1" applyProtection="1">
      <alignment horizontal="center"/>
      <protection/>
    </xf>
    <xf numFmtId="0" fontId="7" fillId="38" borderId="210" xfId="0" applyFont="1" applyFill="1" applyBorder="1" applyAlignment="1" applyProtection="1">
      <alignment horizontal="center" vertical="top" wrapText="1"/>
      <protection/>
    </xf>
    <xf numFmtId="0" fontId="0" fillId="38" borderId="15" xfId="0" applyFill="1" applyBorder="1" applyAlignment="1" applyProtection="1">
      <alignment horizontal="center" vertical="top"/>
      <protection/>
    </xf>
    <xf numFmtId="0" fontId="8" fillId="38" borderId="211" xfId="0" applyFont="1" applyFill="1" applyBorder="1" applyAlignment="1" applyProtection="1">
      <alignment horizontal="center" vertical="center"/>
      <protection/>
    </xf>
    <xf numFmtId="0" fontId="0" fillId="38" borderId="212" xfId="0" applyFill="1" applyBorder="1" applyAlignment="1" applyProtection="1">
      <alignment horizontal="center" vertical="center"/>
      <protection/>
    </xf>
    <xf numFmtId="1" fontId="8" fillId="37" borderId="113" xfId="0" applyNumberFormat="1" applyFont="1" applyFill="1" applyBorder="1" applyAlignment="1" applyProtection="1">
      <alignment horizontal="center" vertical="center"/>
      <protection/>
    </xf>
    <xf numFmtId="1" fontId="8" fillId="39" borderId="108" xfId="0" applyNumberFormat="1" applyFont="1" applyFill="1" applyBorder="1" applyAlignment="1" applyProtection="1">
      <alignment horizontal="center" vertical="center"/>
      <protection/>
    </xf>
    <xf numFmtId="1" fontId="8" fillId="39" borderId="103" xfId="0" applyNumberFormat="1" applyFont="1" applyFill="1" applyBorder="1" applyAlignment="1" applyProtection="1">
      <alignment horizontal="center" vertical="center"/>
      <protection/>
    </xf>
    <xf numFmtId="0" fontId="29" fillId="39" borderId="115" xfId="0" applyFont="1" applyFill="1" applyBorder="1" applyAlignment="1" applyProtection="1">
      <alignment vertical="center" wrapText="1"/>
      <protection/>
    </xf>
    <xf numFmtId="0" fontId="30" fillId="39" borderId="88" xfId="0" applyFont="1" applyFill="1" applyBorder="1" applyAlignment="1" applyProtection="1">
      <alignment vertical="center" wrapText="1"/>
      <protection/>
    </xf>
    <xf numFmtId="0" fontId="7" fillId="38" borderId="204" xfId="0" applyFont="1" applyFill="1" applyBorder="1" applyAlignment="1" applyProtection="1">
      <alignment horizontal="left" vertical="center" wrapText="1"/>
      <protection/>
    </xf>
    <xf numFmtId="0" fontId="0" fillId="38" borderId="83" xfId="0" applyFont="1" applyFill="1" applyBorder="1" applyAlignment="1" applyProtection="1">
      <alignment vertical="center"/>
      <protection/>
    </xf>
    <xf numFmtId="0" fontId="7" fillId="38" borderId="81" xfId="0" applyFont="1" applyFill="1" applyBorder="1" applyAlignment="1" applyProtection="1">
      <alignment horizontal="center" vertical="center"/>
      <protection/>
    </xf>
    <xf numFmtId="0" fontId="7" fillId="38" borderId="204" xfId="0" applyFont="1" applyFill="1" applyBorder="1" applyAlignment="1" applyProtection="1">
      <alignment horizontal="center" vertical="center"/>
      <protection/>
    </xf>
    <xf numFmtId="3" fontId="20" fillId="19" borderId="213" xfId="0" applyNumberFormat="1" applyFont="1" applyFill="1" applyBorder="1" applyAlignment="1" applyProtection="1">
      <alignment vertical="center"/>
      <protection/>
    </xf>
    <xf numFmtId="0" fontId="8" fillId="38" borderId="161" xfId="0" applyFont="1" applyFill="1" applyBorder="1" applyAlignment="1" applyProtection="1">
      <alignment horizontal="center" vertical="center"/>
      <protection/>
    </xf>
    <xf numFmtId="0" fontId="8" fillId="38" borderId="108" xfId="0" applyFont="1" applyFill="1" applyBorder="1" applyAlignment="1" applyProtection="1">
      <alignment horizontal="center" vertical="center"/>
      <protection/>
    </xf>
    <xf numFmtId="0" fontId="7" fillId="39" borderId="59" xfId="0" applyNumberFormat="1" applyFont="1" applyFill="1" applyBorder="1" applyAlignment="1" applyProtection="1">
      <alignment horizontal="left" vertical="center"/>
      <protection/>
    </xf>
    <xf numFmtId="0" fontId="7" fillId="39" borderId="108" xfId="0" applyFont="1" applyFill="1" applyBorder="1" applyAlignment="1" applyProtection="1">
      <alignment vertical="center"/>
      <protection/>
    </xf>
    <xf numFmtId="0" fontId="7" fillId="39" borderId="104" xfId="0" applyFont="1" applyFill="1" applyBorder="1" applyAlignment="1" applyProtection="1">
      <alignment vertical="center"/>
      <protection/>
    </xf>
    <xf numFmtId="0" fontId="8" fillId="39" borderId="214" xfId="0" applyNumberFormat="1" applyFont="1" applyFill="1" applyBorder="1" applyAlignment="1" applyProtection="1">
      <alignment horizontal="left" vertical="center"/>
      <protection/>
    </xf>
    <xf numFmtId="0" fontId="8" fillId="39" borderId="215" xfId="0" applyNumberFormat="1" applyFont="1" applyFill="1" applyBorder="1" applyAlignment="1" applyProtection="1">
      <alignment horizontal="left" vertical="center"/>
      <protection/>
    </xf>
    <xf numFmtId="3" fontId="7" fillId="38" borderId="216" xfId="0" applyNumberFormat="1" applyFont="1" applyFill="1" applyBorder="1" applyAlignment="1" applyProtection="1">
      <alignment horizontal="left" vertical="center" wrapText="1"/>
      <protection/>
    </xf>
    <xf numFmtId="3" fontId="7" fillId="38" borderId="53" xfId="0" applyNumberFormat="1" applyFont="1" applyFill="1" applyBorder="1" applyAlignment="1" applyProtection="1">
      <alignment horizontal="left" vertical="center" wrapText="1"/>
      <protection/>
    </xf>
    <xf numFmtId="0" fontId="12" fillId="19" borderId="124" xfId="0" applyFont="1" applyFill="1" applyBorder="1" applyAlignment="1" applyProtection="1">
      <alignment horizontal="left" vertical="center"/>
      <protection/>
    </xf>
    <xf numFmtId="0" fontId="7" fillId="38" borderId="217" xfId="0" applyFont="1" applyFill="1" applyBorder="1" applyAlignment="1" applyProtection="1">
      <alignment horizontal="center" vertical="center" wrapText="1"/>
      <protection/>
    </xf>
    <xf numFmtId="0" fontId="7" fillId="38" borderId="60" xfId="0" applyFont="1" applyFill="1" applyBorder="1" applyAlignment="1" applyProtection="1">
      <alignment horizontal="center" vertical="center" wrapText="1"/>
      <protection/>
    </xf>
    <xf numFmtId="170" fontId="7" fillId="38" borderId="60" xfId="0" applyNumberFormat="1" applyFont="1" applyFill="1" applyBorder="1" applyAlignment="1" applyProtection="1">
      <alignment horizontal="center" vertical="center" wrapText="1"/>
      <protection/>
    </xf>
    <xf numFmtId="170" fontId="7" fillId="38" borderId="104" xfId="0" applyNumberFormat="1" applyFont="1" applyFill="1" applyBorder="1" applyAlignment="1" applyProtection="1">
      <alignment horizontal="center" vertical="center" wrapText="1"/>
      <protection/>
    </xf>
  </cellXfs>
  <cellStyles count="7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Datum" xfId="42"/>
    <cellStyle name="Comma [0]" xfId="43"/>
    <cellStyle name="Eingabe" xfId="44"/>
    <cellStyle name="Ergebnis" xfId="45"/>
    <cellStyle name="Erklärender Text" xfId="46"/>
    <cellStyle name="Euro" xfId="47"/>
    <cellStyle name="Euro 2" xfId="48"/>
    <cellStyle name="Euro 3" xfId="49"/>
    <cellStyle name="Gut" xfId="50"/>
    <cellStyle name="Hyperlink 2" xfId="51"/>
    <cellStyle name="Comma" xfId="52"/>
    <cellStyle name="Hyperlink" xfId="53"/>
    <cellStyle name="Neutral" xfId="54"/>
    <cellStyle name="Normal_Sheet" xfId="55"/>
    <cellStyle name="Notiz" xfId="56"/>
    <cellStyle name="Percent" xfId="57"/>
    <cellStyle name="Prozent 2" xfId="58"/>
    <cellStyle name="Prozent 2 2" xfId="59"/>
    <cellStyle name="Prozent 3" xfId="60"/>
    <cellStyle name="Prozent 4" xfId="61"/>
    <cellStyle name="Prozent 5" xfId="62"/>
    <cellStyle name="Prozent 5 2" xfId="63"/>
    <cellStyle name="Schlecht" xfId="64"/>
    <cellStyle name="sfr" xfId="65"/>
    <cellStyle name="Standard 2" xfId="66"/>
    <cellStyle name="Standard 2 2" xfId="67"/>
    <cellStyle name="Standard 2 2 2" xfId="68"/>
    <cellStyle name="Standard 3" xfId="69"/>
    <cellStyle name="Standard 4" xfId="70"/>
    <cellStyle name="Standard 5" xfId="71"/>
    <cellStyle name="Standard 6" xfId="72"/>
    <cellStyle name="Überschrift" xfId="73"/>
    <cellStyle name="Überschrift 1" xfId="74"/>
    <cellStyle name="Überschrift 2" xfId="75"/>
    <cellStyle name="Überschrift 3" xfId="76"/>
    <cellStyle name="Überschrift 4" xfId="77"/>
    <cellStyle name="Verknüpfte Zelle" xfId="78"/>
    <cellStyle name="Currency" xfId="79"/>
    <cellStyle name="Currency [0]" xfId="80"/>
    <cellStyle name="Währung 2" xfId="81"/>
    <cellStyle name="Warnender Text" xfId="82"/>
    <cellStyle name="Zelle überprüfen" xfId="83"/>
  </cellStyles>
  <dxfs count="2">
    <dxf>
      <fill>
        <patternFill>
          <bgColor indexed="53"/>
        </patternFill>
      </fill>
    </dxf>
    <dxf>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76200</xdr:rowOff>
    </xdr:from>
    <xdr:to>
      <xdr:col>5</xdr:col>
      <xdr:colOff>771525</xdr:colOff>
      <xdr:row>129</xdr:row>
      <xdr:rowOff>76200</xdr:rowOff>
    </xdr:to>
    <xdr:sp>
      <xdr:nvSpPr>
        <xdr:cNvPr id="1" name="Text Box 5"/>
        <xdr:cNvSpPr txBox="1">
          <a:spLocks noChangeArrowheads="1"/>
        </xdr:cNvSpPr>
      </xdr:nvSpPr>
      <xdr:spPr>
        <a:xfrm>
          <a:off x="9525" y="4267200"/>
          <a:ext cx="7867650" cy="6562725"/>
        </a:xfrm>
        <a:prstGeom prst="rect">
          <a:avLst/>
        </a:prstGeom>
        <a:solidFill>
          <a:srgbClr val="FAC090"/>
        </a:solidFill>
        <a:ln w="9525" cmpd="sng">
          <a:noFill/>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Erläuterungen zum Ausfüllen der Blätter: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Die Datei ist in </a:t>
          </a:r>
          <a:r>
            <a:rPr lang="en-US" cap="none" sz="1000" b="1" i="0" u="none" baseline="0">
              <a:solidFill>
                <a:srgbClr val="000000"/>
              </a:solidFill>
              <a:latin typeface="Verdana"/>
              <a:ea typeface="Verdana"/>
              <a:cs typeface="Verdana"/>
            </a:rPr>
            <a:t>zwei Teile</a:t>
          </a:r>
          <a:r>
            <a:rPr lang="en-US" cap="none" sz="1000" b="0" i="0" u="none" baseline="0">
              <a:solidFill>
                <a:srgbClr val="000000"/>
              </a:solidFill>
              <a:latin typeface="Verdana"/>
              <a:ea typeface="Verdana"/>
              <a:cs typeface="Verdana"/>
            </a:rPr>
            <a:t> aufgeteilt: den Teil für Ihre </a:t>
          </a:r>
          <a:r>
            <a:rPr lang="en-US" cap="none" sz="1000" b="1" i="0" u="none" baseline="0">
              <a:solidFill>
                <a:srgbClr val="000000"/>
              </a:solidFill>
              <a:latin typeface="Verdana"/>
              <a:ea typeface="Verdana"/>
              <a:cs typeface="Verdana"/>
            </a:rPr>
            <a:t>Bank (</a:t>
          </a:r>
          <a:r>
            <a:rPr lang="en-US" cap="none" sz="1000" b="1" i="0" u="none" baseline="0">
              <a:solidFill>
                <a:srgbClr val="FFFF00"/>
              </a:solidFill>
              <a:latin typeface="Verdana"/>
              <a:ea typeface="Verdana"/>
              <a:cs typeface="Verdana"/>
            </a:rPr>
            <a:t>gelb</a:t>
          </a:r>
          <a:r>
            <a:rPr lang="en-US" cap="none" sz="1000" b="1" i="0" u="none" baseline="0">
              <a:solidFill>
                <a:srgbClr val="000000"/>
              </a:solidFill>
              <a:latin typeface="Verdana"/>
              <a:ea typeface="Verdana"/>
              <a:cs typeface="Verdana"/>
            </a:rPr>
            <a:t>)</a:t>
          </a:r>
          <a:r>
            <a:rPr lang="en-US" cap="none" sz="1000" b="0" i="0" u="none" baseline="0">
              <a:solidFill>
                <a:srgbClr val="000000"/>
              </a:solidFill>
              <a:latin typeface="Verdana"/>
              <a:ea typeface="Verdana"/>
              <a:cs typeface="Verdana"/>
            </a:rPr>
            <a:t> sowie den </a:t>
          </a:r>
          <a:r>
            <a:rPr lang="en-US" cap="none" sz="1000" b="1" i="0" u="none" baseline="0">
              <a:solidFill>
                <a:srgbClr val="000000"/>
              </a:solidFill>
              <a:latin typeface="Verdana"/>
              <a:ea typeface="Verdana"/>
              <a:cs typeface="Verdana"/>
            </a:rPr>
            <a:t>Kalkulationsteil (</a:t>
          </a:r>
          <a:r>
            <a:rPr lang="en-US" cap="none" sz="1000" b="1" i="0" u="none" baseline="0">
              <a:solidFill>
                <a:srgbClr val="0066CC"/>
              </a:solidFill>
              <a:latin typeface="Verdana"/>
              <a:ea typeface="Verdana"/>
              <a:cs typeface="Verdana"/>
            </a:rPr>
            <a:t>blau</a:t>
          </a:r>
          <a:r>
            <a:rPr lang="en-US" cap="none" sz="1000" b="1"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für Ihre Unterlagen.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Bei den </a:t>
          </a:r>
          <a:r>
            <a:rPr lang="en-US" cap="none" sz="1000" b="1" i="0" u="none" baseline="0">
              <a:solidFill>
                <a:srgbClr val="000000"/>
              </a:solidFill>
              <a:latin typeface="Verdana"/>
              <a:ea typeface="Verdana"/>
              <a:cs typeface="Verdana"/>
            </a:rPr>
            <a:t>gelben Blättern</a:t>
          </a:r>
          <a:r>
            <a:rPr lang="en-US" cap="none" sz="1000" b="0" i="0" u="none" baseline="0">
              <a:solidFill>
                <a:srgbClr val="000000"/>
              </a:solidFill>
              <a:latin typeface="Verdana"/>
              <a:ea typeface="Verdana"/>
              <a:cs typeface="Verdana"/>
            </a:rPr>
            <a:t> handelt es sich um die für ein erstes Bankengespräch wichtigen Tabellen. Diese sind daher in</a:t>
          </a:r>
          <a:r>
            <a:rPr lang="en-US" cap="none" sz="1000" b="1" i="0" u="none" baseline="0">
              <a:solidFill>
                <a:srgbClr val="000000"/>
              </a:solidFill>
              <a:latin typeface="Verdana"/>
              <a:ea typeface="Verdana"/>
              <a:cs typeface="Verdana"/>
            </a:rPr>
            <a:t> jedem Fall dem Businessplan beizufügen</a:t>
          </a:r>
          <a:r>
            <a:rPr lang="en-US" cap="none" sz="1000" b="0" i="0" u="none" baseline="0">
              <a:solidFill>
                <a:srgbClr val="000000"/>
              </a:solidFill>
              <a:latin typeface="Verdana"/>
              <a:ea typeface="Verdana"/>
              <a:cs typeface="Verdana"/>
            </a:rPr>
            <a:t>. Darüber hinaus ist zu beachten, dass für die folgenden drei Geschäftsjahre geplant wird.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Der Kalkulationsteil ist Grundlage für die Erstellung der Finanzplanung und dient der Plausibilisierung der Daten in den gelben Blätter.  Bei Bedarf können auch diese Blätter den Banken / potentiellen Kapitalgebern vorgelegt werden.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Aufrund zahlreicher Verknüpfungen und Bezüge der einzelnen Tabellen, ist der Kalkulationsteil z.T. parallel zum Bankenteil zu bearbeiten.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Folgende </a:t>
          </a:r>
          <a:r>
            <a:rPr lang="en-US" cap="none" sz="1000" b="1" i="0" u="none" baseline="0">
              <a:solidFill>
                <a:srgbClr val="000000"/>
              </a:solidFill>
              <a:latin typeface="Verdana"/>
              <a:ea typeface="Verdana"/>
              <a:cs typeface="Verdana"/>
            </a:rPr>
            <a:t>wichtige Punkte</a:t>
          </a:r>
          <a:r>
            <a:rPr lang="en-US" cap="none" sz="1000" b="0" i="0" u="none" baseline="0">
              <a:solidFill>
                <a:srgbClr val="000000"/>
              </a:solidFill>
              <a:latin typeface="Verdana"/>
              <a:ea typeface="Verdana"/>
              <a:cs typeface="Verdana"/>
            </a:rPr>
            <a:t> sind beim Bearbeiten der Datei zu beachten: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Bitte geben Sie zunächst die Höhe des </a:t>
          </a:r>
          <a:r>
            <a:rPr lang="en-US" cap="none" sz="1000" b="1" i="0" u="none" baseline="0">
              <a:solidFill>
                <a:srgbClr val="000000"/>
              </a:solidFill>
              <a:latin typeface="Verdana"/>
              <a:ea typeface="Verdana"/>
              <a:cs typeface="Verdana"/>
            </a:rPr>
            <a:t>Umsatzsteuersatz Ihrer Produkte / Leistungen</a:t>
          </a:r>
          <a:r>
            <a:rPr lang="en-US" cap="none" sz="1000" b="0" i="0" u="none" baseline="0">
              <a:solidFill>
                <a:srgbClr val="000000"/>
              </a:solidFill>
              <a:latin typeface="Verdana"/>
              <a:ea typeface="Verdana"/>
              <a:cs typeface="Verdana"/>
            </a:rPr>
            <a:t> in die obenstehende Zelle (C8) ein. Dieser Satz wird in der gesamten Datei an den dafür vorgesehenen Stellen automaitsch verwendet und in die Berechungen einbezogen.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In allen folgenden Blättern sind </a:t>
          </a:r>
          <a:r>
            <a:rPr lang="en-US" cap="none" sz="1000" b="1" i="0" u="none" baseline="0">
              <a:solidFill>
                <a:srgbClr val="000000"/>
              </a:solidFill>
              <a:latin typeface="Verdana"/>
              <a:ea typeface="Verdana"/>
              <a:cs typeface="Verdana"/>
            </a:rPr>
            <a:t>ausschließlich die weiß hinterlegten Feldern auszufüllen</a:t>
          </a:r>
          <a:r>
            <a:rPr lang="en-US" cap="none" sz="1000" b="0" i="0" u="none" baseline="0">
              <a:solidFill>
                <a:srgbClr val="000000"/>
              </a:solidFill>
              <a:latin typeface="Verdana"/>
              <a:ea typeface="Verdana"/>
              <a:cs typeface="Verdana"/>
            </a:rPr>
            <a:t>. Alle weiteren Felder werden automatisch berechnet und müssen nicht verändert werden.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Bei der Eingabe von Zahlen in die Tabelle: </a:t>
          </a:r>
          <a:r>
            <a:rPr lang="en-US" cap="none" sz="1000" b="1" i="0" u="none" baseline="0">
              <a:solidFill>
                <a:srgbClr val="000000"/>
              </a:solidFill>
              <a:latin typeface="Verdana"/>
              <a:ea typeface="Verdana"/>
              <a:cs typeface="Verdana"/>
            </a:rPr>
            <a:t>keine Leerzeichen, keine Buchstaben, Nachkommastellen nur mit Komma, nicht mit Punkt!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Hinter vielen Zellen sind </a:t>
          </a:r>
          <a:r>
            <a:rPr lang="en-US" cap="none" sz="1000" b="1" i="0" u="none" baseline="0">
              <a:solidFill>
                <a:srgbClr val="000000"/>
              </a:solidFill>
              <a:latin typeface="Verdana"/>
              <a:ea typeface="Verdana"/>
              <a:cs typeface="Verdana"/>
            </a:rPr>
            <a:t>Kommentare</a:t>
          </a:r>
          <a:r>
            <a:rPr lang="en-US" cap="none" sz="1000" b="0" i="0" u="none" baseline="0">
              <a:solidFill>
                <a:srgbClr val="000000"/>
              </a:solidFill>
              <a:latin typeface="Verdana"/>
              <a:ea typeface="Verdana"/>
              <a:cs typeface="Verdana"/>
            </a:rPr>
            <a:t> versteckt - zu erkennen an rotem Dreieck - diese enthalten wichtige Hinweise und Tipps - bitte </a:t>
          </a:r>
          <a:r>
            <a:rPr lang="en-US" cap="none" sz="1000" b="1" i="0" u="none" baseline="0">
              <a:solidFill>
                <a:srgbClr val="000000"/>
              </a:solidFill>
              <a:latin typeface="Verdana"/>
              <a:ea typeface="Verdana"/>
              <a:cs typeface="Verdana"/>
            </a:rPr>
            <a:t>lesen und beachten</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Bei älteren Excel-Versionen muss unter </a:t>
          </a:r>
          <a:r>
            <a:rPr lang="en-US" cap="none" sz="1000" b="0" i="1" u="none" baseline="0">
              <a:solidFill>
                <a:srgbClr val="000000"/>
              </a:solidFill>
              <a:latin typeface="Verdana"/>
              <a:ea typeface="Verdana"/>
              <a:cs typeface="Verdana"/>
            </a:rPr>
            <a:t>Extras - Optionen - Berechnung</a:t>
          </a:r>
          <a:r>
            <a:rPr lang="en-US" cap="none" sz="1000" b="0" i="0" u="none" baseline="0">
              <a:solidFill>
                <a:srgbClr val="000000"/>
              </a:solidFill>
              <a:latin typeface="Verdana"/>
              <a:ea typeface="Verdana"/>
              <a:cs typeface="Verdana"/>
            </a:rPr>
            <a:t> das Kästchen bei </a:t>
          </a:r>
          <a:r>
            <a:rPr lang="en-US" cap="none" sz="1000" b="1" i="0" u="none" baseline="0">
              <a:solidFill>
                <a:srgbClr val="000000"/>
              </a:solidFill>
              <a:latin typeface="Verdana"/>
              <a:ea typeface="Verdana"/>
              <a:cs typeface="Verdana"/>
            </a:rPr>
            <a:t>"Iteration" </a:t>
          </a:r>
          <a:r>
            <a:rPr lang="en-US" cap="none" sz="1000" b="0" i="0" u="none" baseline="0">
              <a:solidFill>
                <a:srgbClr val="000000"/>
              </a:solidFill>
              <a:latin typeface="Verdana"/>
              <a:ea typeface="Verdana"/>
              <a:cs typeface="Verdana"/>
            </a:rPr>
            <a:t>angehakt werden, da sonst viele Formeln nicht korrekt berechnet werden (</a:t>
          </a:r>
          <a:r>
            <a:rPr lang="en-US" cap="none" sz="1000" b="1" i="0" u="none" baseline="0">
              <a:solidFill>
                <a:srgbClr val="000000"/>
              </a:solidFill>
              <a:latin typeface="Verdana"/>
              <a:ea typeface="Verdana"/>
              <a:cs typeface="Verdana"/>
            </a:rPr>
            <a:t>betrifft nur ältere Excel-Versionen</a:t>
          </a:r>
          <a:r>
            <a:rPr lang="en-US" cap="none" sz="1000" b="0" i="0" u="none" baseline="0">
              <a:solidFill>
                <a:srgbClr val="000000"/>
              </a:solidFill>
              <a:latin typeface="Verdana"/>
              <a:ea typeface="Verdana"/>
              <a:cs typeface="Verdana"/>
            </a:rPr>
            <a:t>!).</a:t>
          </a:r>
          <a:r>
            <a:rPr lang="en-US" cap="none" sz="1000" b="0" i="0" u="none" baseline="0">
              <a:solidFill>
                <a:srgbClr val="000000"/>
              </a:solidFill>
              <a:latin typeface="Verdana"/>
              <a:ea typeface="Verdana"/>
              <a:cs typeface="Verdana"/>
            </a:rPr>
            <a:t>
</a:t>
          </a:r>
        </a:p>
      </xdr:txBody>
    </xdr:sp>
    <xdr:clientData/>
  </xdr:twoCellAnchor>
  <xdr:twoCellAnchor>
    <xdr:from>
      <xdr:col>3</xdr:col>
      <xdr:colOff>76200</xdr:colOff>
      <xdr:row>18</xdr:row>
      <xdr:rowOff>19050</xdr:rowOff>
    </xdr:from>
    <xdr:to>
      <xdr:col>3</xdr:col>
      <xdr:colOff>466725</xdr:colOff>
      <xdr:row>21</xdr:row>
      <xdr:rowOff>133350</xdr:rowOff>
    </xdr:to>
    <xdr:sp>
      <xdr:nvSpPr>
        <xdr:cNvPr id="2" name="AutoShape 209"/>
        <xdr:cNvSpPr>
          <a:spLocks/>
        </xdr:cNvSpPr>
      </xdr:nvSpPr>
      <xdr:spPr>
        <a:xfrm>
          <a:off x="5781675" y="3076575"/>
          <a:ext cx="390525" cy="600075"/>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21</xdr:row>
      <xdr:rowOff>123825</xdr:rowOff>
    </xdr:from>
    <xdr:to>
      <xdr:col>3</xdr:col>
      <xdr:colOff>504825</xdr:colOff>
      <xdr:row>23</xdr:row>
      <xdr:rowOff>0</xdr:rowOff>
    </xdr:to>
    <xdr:sp>
      <xdr:nvSpPr>
        <xdr:cNvPr id="3" name="AutoShape 210"/>
        <xdr:cNvSpPr>
          <a:spLocks/>
        </xdr:cNvSpPr>
      </xdr:nvSpPr>
      <xdr:spPr>
        <a:xfrm>
          <a:off x="5819775" y="3667125"/>
          <a:ext cx="390525" cy="200025"/>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3028950</xdr:colOff>
      <xdr:row>5</xdr:row>
      <xdr:rowOff>95250</xdr:rowOff>
    </xdr:from>
    <xdr:ext cx="190500" cy="266700"/>
    <xdr:sp fLocksText="0">
      <xdr:nvSpPr>
        <xdr:cNvPr id="4" name="Textfeld 4"/>
        <xdr:cNvSpPr txBox="1">
          <a:spLocks noChangeArrowheads="1"/>
        </xdr:cNvSpPr>
      </xdr:nvSpPr>
      <xdr:spPr>
        <a:xfrm>
          <a:off x="3133725" y="10096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sclient\D\Vortrag%20HANNOVER%20IMPULS\1.%20120127AY_Finanzplanung%20f&#252;r%20Unternehmer%20Mu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client\D\Users\Beyme\AppData\Local\Temp\Lfd.%20Beratungen\Marcel%20Godau\BPT%20IhkneuIII%20marcel%20pers&#246;nlic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client\D\Vortrag%20HANNOVER%20IMPULS\Plan%20-Adamy-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client\D\Vortrag%20HANNOVER%20IMPULS\0.%20140216AY_Finanzplanung%20f&#252;r%20Unternehmer%20Mus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kblatt"/>
      <sheetName val="ZusammenführErgebn"/>
      <sheetName val="Privatentnahmen"/>
      <sheetName val="Kosten Firma"/>
      <sheetName val="2011"/>
      <sheetName val="2012"/>
      <sheetName val="2013"/>
      <sheetName val="2014"/>
      <sheetName val="2015"/>
      <sheetName val="Tarifgruppen"/>
      <sheetName val="Finanz_AfA_Investitionen"/>
      <sheetName val="KapBedarf"/>
      <sheetName val="ArbStd_MA"/>
      <sheetName val="LiquiRech2011-2013"/>
      <sheetName val="UmstzPlan2011-2013"/>
      <sheetName val="Einzelkalk_Handwerk"/>
      <sheetName val="Einzelkalk_Handel"/>
      <sheetName val="Einzelkalk Vermietung"/>
      <sheetName val="Einzelkalk Gastro"/>
      <sheetName val="Einzelkalk_DL"/>
      <sheetName val="Kalkul.Einzelpreise "/>
      <sheetName val="Einzelkalk Produktion"/>
      <sheetName val="Arbeitsstundenproduktivität"/>
      <sheetName val="Nachkalkulation1"/>
      <sheetName val="Control 2011"/>
      <sheetName val="Control 2012"/>
      <sheetName val="Control  2013"/>
      <sheetName val="Zusammf.Contr.Erg."/>
      <sheetName val="Verfahrenswege"/>
      <sheetName val="GwSt-Re"/>
    </sheetNames>
    <sheetDataSet>
      <sheetData sheetId="5">
        <row r="60">
          <cell r="C60" t="str">
            <v>UmRe</v>
          </cell>
        </row>
        <row r="61">
          <cell r="C61" t="str">
            <v>MoUm</v>
          </cell>
        </row>
        <row r="62">
          <cell r="C62" t="str">
            <v>Kosten</v>
          </cell>
        </row>
        <row r="63">
          <cell r="C63" t="str">
            <v>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
      <sheetName val="Investitionen"/>
      <sheetName val="Umsätze"/>
      <sheetName val="Kosten"/>
      <sheetName val="Personal-Tool"/>
      <sheetName val="Material-Tool"/>
      <sheetName val="AfA-Tool"/>
      <sheetName val="Entnahmen-Tool"/>
      <sheetName val="Einnahmen"/>
      <sheetName val="Kapital"/>
      <sheetName val="Rentabilität"/>
      <sheetName val="Liquidität"/>
      <sheetName val="Kapitalbedarf"/>
      <sheetName val="Finanzierun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ilfe"/>
      <sheetName val="Start"/>
      <sheetName val="Grunddaten"/>
      <sheetName val="Rentabilitätsplan"/>
      <sheetName val="Investitionsplanung"/>
      <sheetName val="Kapital"/>
      <sheetName val="Umsatzplanung"/>
      <sheetName val="Materialkosten"/>
      <sheetName val="Personalkosten"/>
      <sheetName val="Betr. Kosten"/>
      <sheetName val="Abschreibungen"/>
      <sheetName val="Pers. Ausg.+Einn."/>
      <sheetName val="Einnahmen"/>
      <sheetName val="Kostenaufstellung"/>
      <sheetName val="G+V mtl"/>
      <sheetName val="Liquiditätsplan"/>
      <sheetName val="Kapitalbedarfsplan"/>
      <sheetName val="Finanzierungsplan"/>
      <sheetName val="Betr. Kosten Plan-Ist"/>
      <sheetName val="Umsatzplanung Plan-Ist"/>
      <sheetName val="Pers. Ausg.+Einn. Plan-Ist"/>
      <sheetName val="G+V mtl Plan-Ist"/>
      <sheetName val="Liquiditätsplan Plan-Ist"/>
      <sheetName val="Änderungshistorie"/>
      <sheetName val="Umsatzdetailplanung"/>
      <sheetName val="Materialkosten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ckblatt"/>
      <sheetName val="Analyse "/>
      <sheetName val="ZusammenführErgebn"/>
      <sheetName val="Privatentnahmen"/>
      <sheetName val="Kosten Firma"/>
      <sheetName val="2013"/>
      <sheetName val="2014"/>
      <sheetName val="2015"/>
      <sheetName val="2016"/>
      <sheetName val="2017"/>
      <sheetName val="LiquiRech2013-2015"/>
      <sheetName val="Finanz_AfA_Investitionen"/>
      <sheetName val="KapBedarf"/>
      <sheetName val="ArbStd_MA"/>
      <sheetName val="Arbeitsstundenproduktivität"/>
      <sheetName val="UmstzPlan2013-2016"/>
      <sheetName val="Einzelkalk_Handwerk"/>
      <sheetName val="Nachkalkulation Handwerk"/>
      <sheetName val="Einzelkalk_Produktion"/>
      <sheetName val="Einzelkalk_Handel"/>
      <sheetName val="Nachkalkulation Handel"/>
      <sheetName val="Einzelkalk Vermietung"/>
      <sheetName val="Einzelkalk Gastro"/>
      <sheetName val="Einzelkalk_DL"/>
      <sheetName val="Kalkul.Einzelpreise "/>
      <sheetName val="Control 2013"/>
      <sheetName val="Control 2014"/>
      <sheetName val="Control  2015"/>
      <sheetName val="Zusammf.Contr.Erg."/>
      <sheetName val="UmPl_HandelGastro2013-2015"/>
      <sheetName val="WE_HandelGastro"/>
      <sheetName val="GwSt-Re"/>
      <sheetName val="Auswahl Std-Sätze"/>
      <sheetName val="Rückwärtskalkulation als Nachka"/>
    </sheetNames>
    <sheetDataSet>
      <sheetData sheetId="5">
        <row r="53">
          <cell r="I53" t="str">
            <v>Var1 Handw+DL</v>
          </cell>
        </row>
        <row r="54">
          <cell r="I54" t="str">
            <v>Var2 Han+Gastro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J130"/>
  <sheetViews>
    <sheetView tabSelected="1" zoomScale="90" zoomScaleNormal="90" zoomScalePageLayoutView="75" workbookViewId="0" topLeftCell="A1">
      <selection activeCell="C8" sqref="C8"/>
    </sheetView>
  </sheetViews>
  <sheetFormatPr defaultColWidth="0" defaultRowHeight="12.75" zeroHeight="1"/>
  <cols>
    <col min="1" max="1" width="1.57421875" style="8" customWidth="1"/>
    <col min="2" max="2" width="62.57421875" style="8" bestFit="1" customWidth="1"/>
    <col min="3" max="3" width="21.421875" style="8" customWidth="1"/>
    <col min="4" max="4" width="8.140625" style="8" customWidth="1"/>
    <col min="5" max="5" width="12.8515625" style="8" customWidth="1"/>
    <col min="6" max="7" width="11.57421875" style="8" customWidth="1"/>
    <col min="8" max="24" width="11.57421875" style="8" hidden="1" customWidth="1"/>
    <col min="25" max="25" width="11.57421875" style="18" hidden="1" customWidth="1"/>
    <col min="26" max="16384" width="11.57421875" style="8" hidden="1" customWidth="1"/>
  </cols>
  <sheetData>
    <row r="1" spans="1:36" ht="13.5" thickTop="1">
      <c r="A1" s="268"/>
      <c r="B1" s="269"/>
      <c r="C1" s="269"/>
      <c r="D1" s="269"/>
      <c r="E1" s="269"/>
      <c r="F1" s="270"/>
      <c r="G1" s="18"/>
      <c r="H1" s="18"/>
      <c r="I1" s="18"/>
      <c r="J1" s="18"/>
      <c r="K1" s="18"/>
      <c r="L1" s="18"/>
      <c r="M1" s="18"/>
      <c r="N1" s="18"/>
      <c r="O1" s="18"/>
      <c r="P1" s="18"/>
      <c r="Q1" s="18"/>
      <c r="R1" s="18"/>
      <c r="S1" s="18"/>
      <c r="T1" s="18"/>
      <c r="U1" s="18"/>
      <c r="V1" s="18"/>
      <c r="W1" s="18"/>
      <c r="X1" s="18"/>
      <c r="Y1" s="271" t="s">
        <v>229</v>
      </c>
      <c r="Z1" s="271" t="s">
        <v>228</v>
      </c>
      <c r="AA1" s="271" t="s">
        <v>217</v>
      </c>
      <c r="AB1" s="271" t="s">
        <v>227</v>
      </c>
      <c r="AC1" s="271" t="s">
        <v>218</v>
      </c>
      <c r="AD1" s="271" t="s">
        <v>226</v>
      </c>
      <c r="AE1" s="271" t="s">
        <v>219</v>
      </c>
      <c r="AF1" s="271" t="s">
        <v>225</v>
      </c>
      <c r="AG1" s="271" t="s">
        <v>224</v>
      </c>
      <c r="AH1" s="271" t="s">
        <v>223</v>
      </c>
      <c r="AI1" s="271" t="s">
        <v>222</v>
      </c>
      <c r="AJ1" s="271" t="s">
        <v>230</v>
      </c>
    </row>
    <row r="2" spans="1:36" ht="18">
      <c r="A2" s="272"/>
      <c r="B2" s="273" t="s">
        <v>99</v>
      </c>
      <c r="C2" s="164"/>
      <c r="D2" s="164"/>
      <c r="E2" s="164"/>
      <c r="F2" s="274"/>
      <c r="G2" s="18"/>
      <c r="H2" s="18"/>
      <c r="I2" s="18"/>
      <c r="J2" s="18"/>
      <c r="K2" s="18"/>
      <c r="L2" s="18"/>
      <c r="M2" s="18"/>
      <c r="N2" s="18"/>
      <c r="O2" s="18"/>
      <c r="P2" s="18"/>
      <c r="Q2" s="18"/>
      <c r="R2" s="18"/>
      <c r="S2" s="18"/>
      <c r="T2" s="18"/>
      <c r="U2" s="18"/>
      <c r="V2" s="18"/>
      <c r="W2" s="18"/>
      <c r="X2" s="18"/>
      <c r="Y2" s="271" t="s">
        <v>228</v>
      </c>
      <c r="Z2" s="271" t="s">
        <v>217</v>
      </c>
      <c r="AA2" s="271" t="s">
        <v>227</v>
      </c>
      <c r="AB2" s="271" t="s">
        <v>218</v>
      </c>
      <c r="AC2" s="271" t="s">
        <v>226</v>
      </c>
      <c r="AD2" s="271" t="s">
        <v>219</v>
      </c>
      <c r="AE2" s="271" t="s">
        <v>225</v>
      </c>
      <c r="AF2" s="271" t="s">
        <v>224</v>
      </c>
      <c r="AG2" s="271" t="s">
        <v>223</v>
      </c>
      <c r="AH2" s="271" t="s">
        <v>222</v>
      </c>
      <c r="AI2" s="271" t="s">
        <v>230</v>
      </c>
      <c r="AJ2" s="271" t="s">
        <v>229</v>
      </c>
    </row>
    <row r="3" spans="1:36" ht="13.5" thickBot="1">
      <c r="A3" s="272"/>
      <c r="B3" s="164"/>
      <c r="C3" s="164"/>
      <c r="D3" s="164"/>
      <c r="E3" s="164"/>
      <c r="F3" s="274"/>
      <c r="G3" s="18"/>
      <c r="H3" s="18"/>
      <c r="I3" s="18"/>
      <c r="J3" s="18"/>
      <c r="K3" s="18"/>
      <c r="L3" s="18"/>
      <c r="M3" s="18"/>
      <c r="N3" s="18"/>
      <c r="O3" s="18"/>
      <c r="P3" s="18"/>
      <c r="Q3" s="18"/>
      <c r="R3" s="18"/>
      <c r="S3" s="18"/>
      <c r="T3" s="18"/>
      <c r="U3" s="18"/>
      <c r="V3" s="18"/>
      <c r="W3" s="18"/>
      <c r="X3" s="18"/>
      <c r="Y3" s="271" t="s">
        <v>217</v>
      </c>
      <c r="Z3" s="271" t="s">
        <v>227</v>
      </c>
      <c r="AA3" s="271" t="s">
        <v>218</v>
      </c>
      <c r="AB3" s="271" t="s">
        <v>226</v>
      </c>
      <c r="AC3" s="271" t="s">
        <v>219</v>
      </c>
      <c r="AD3" s="271" t="s">
        <v>225</v>
      </c>
      <c r="AE3" s="271" t="s">
        <v>224</v>
      </c>
      <c r="AF3" s="271" t="s">
        <v>223</v>
      </c>
      <c r="AG3" s="271" t="s">
        <v>222</v>
      </c>
      <c r="AH3" s="271" t="s">
        <v>230</v>
      </c>
      <c r="AI3" s="271" t="s">
        <v>229</v>
      </c>
      <c r="AJ3" s="271" t="s">
        <v>228</v>
      </c>
    </row>
    <row r="4" spans="1:36" ht="13.5" thickBot="1">
      <c r="A4" s="272"/>
      <c r="B4" s="178" t="s">
        <v>100</v>
      </c>
      <c r="C4" s="267" t="s">
        <v>214</v>
      </c>
      <c r="D4" s="178"/>
      <c r="E4" s="178"/>
      <c r="F4" s="275"/>
      <c r="G4" s="276"/>
      <c r="H4" s="276"/>
      <c r="I4" s="276"/>
      <c r="J4" s="276"/>
      <c r="K4" s="276"/>
      <c r="L4" s="276"/>
      <c r="M4" s="276"/>
      <c r="N4" s="276"/>
      <c r="O4" s="276"/>
      <c r="P4" s="276"/>
      <c r="Q4" s="276"/>
      <c r="R4" s="276"/>
      <c r="S4" s="276"/>
      <c r="T4" s="276"/>
      <c r="U4" s="276"/>
      <c r="V4" s="276"/>
      <c r="W4" s="276"/>
      <c r="X4" s="276"/>
      <c r="Y4" s="271" t="s">
        <v>227</v>
      </c>
      <c r="Z4" s="271" t="s">
        <v>218</v>
      </c>
      <c r="AA4" s="271" t="s">
        <v>226</v>
      </c>
      <c r="AB4" s="271" t="s">
        <v>219</v>
      </c>
      <c r="AC4" s="271" t="s">
        <v>225</v>
      </c>
      <c r="AD4" s="271" t="s">
        <v>224</v>
      </c>
      <c r="AE4" s="271" t="s">
        <v>223</v>
      </c>
      <c r="AF4" s="271" t="s">
        <v>222</v>
      </c>
      <c r="AG4" s="271" t="s">
        <v>230</v>
      </c>
      <c r="AH4" s="271" t="s">
        <v>229</v>
      </c>
      <c r="AI4" s="271" t="s">
        <v>228</v>
      </c>
      <c r="AJ4" s="271" t="s">
        <v>217</v>
      </c>
    </row>
    <row r="5" spans="1:36" ht="13.5" thickBot="1">
      <c r="A5" s="272"/>
      <c r="B5" s="178" t="s">
        <v>101</v>
      </c>
      <c r="C5" s="267" t="s">
        <v>182</v>
      </c>
      <c r="D5" s="178"/>
      <c r="E5" s="178"/>
      <c r="F5" s="275"/>
      <c r="G5" s="276"/>
      <c r="H5" s="276"/>
      <c r="I5" s="276"/>
      <c r="J5" s="276"/>
      <c r="K5" s="276"/>
      <c r="L5" s="276"/>
      <c r="M5" s="276"/>
      <c r="N5" s="276"/>
      <c r="O5" s="276"/>
      <c r="P5" s="276"/>
      <c r="Q5" s="276"/>
      <c r="R5" s="276"/>
      <c r="S5" s="276"/>
      <c r="T5" s="276"/>
      <c r="U5" s="276"/>
      <c r="V5" s="276"/>
      <c r="W5" s="276"/>
      <c r="X5" s="276"/>
      <c r="Y5" s="271" t="s">
        <v>218</v>
      </c>
      <c r="Z5" s="271" t="s">
        <v>226</v>
      </c>
      <c r="AA5" s="271" t="s">
        <v>219</v>
      </c>
      <c r="AB5" s="271" t="s">
        <v>225</v>
      </c>
      <c r="AC5" s="271" t="s">
        <v>224</v>
      </c>
      <c r="AD5" s="271" t="s">
        <v>223</v>
      </c>
      <c r="AE5" s="271" t="s">
        <v>222</v>
      </c>
      <c r="AF5" s="271" t="s">
        <v>230</v>
      </c>
      <c r="AG5" s="271" t="s">
        <v>229</v>
      </c>
      <c r="AH5" s="271" t="s">
        <v>228</v>
      </c>
      <c r="AI5" s="271" t="s">
        <v>217</v>
      </c>
      <c r="AJ5" s="271" t="s">
        <v>227</v>
      </c>
    </row>
    <row r="6" spans="1:36" ht="13.5" thickBot="1">
      <c r="A6" s="272"/>
      <c r="B6" s="178" t="s">
        <v>102</v>
      </c>
      <c r="C6" s="554">
        <f ca="1">TODAY()</f>
        <v>42480</v>
      </c>
      <c r="D6" s="178"/>
      <c r="E6" s="178"/>
      <c r="F6" s="274"/>
      <c r="G6" s="18"/>
      <c r="H6" s="18"/>
      <c r="I6" s="18"/>
      <c r="J6" s="18"/>
      <c r="K6" s="18"/>
      <c r="L6" s="18"/>
      <c r="M6" s="18"/>
      <c r="N6" s="18"/>
      <c r="O6" s="18"/>
      <c r="P6" s="18"/>
      <c r="Q6" s="18"/>
      <c r="R6" s="18"/>
      <c r="S6" s="18"/>
      <c r="T6" s="18"/>
      <c r="U6" s="18"/>
      <c r="V6" s="18"/>
      <c r="W6" s="18"/>
      <c r="X6" s="18"/>
      <c r="Y6" s="271" t="s">
        <v>226</v>
      </c>
      <c r="Z6" s="271" t="s">
        <v>219</v>
      </c>
      <c r="AA6" s="271" t="s">
        <v>225</v>
      </c>
      <c r="AB6" s="271" t="s">
        <v>224</v>
      </c>
      <c r="AC6" s="271" t="s">
        <v>223</v>
      </c>
      <c r="AD6" s="271" t="s">
        <v>222</v>
      </c>
      <c r="AE6" s="271" t="s">
        <v>230</v>
      </c>
      <c r="AF6" s="271" t="s">
        <v>229</v>
      </c>
      <c r="AG6" s="271" t="s">
        <v>228</v>
      </c>
      <c r="AH6" s="271" t="s">
        <v>217</v>
      </c>
      <c r="AI6" s="271" t="s">
        <v>227</v>
      </c>
      <c r="AJ6" s="271" t="s">
        <v>218</v>
      </c>
    </row>
    <row r="7" spans="1:36" ht="13.5" thickBot="1">
      <c r="A7" s="272"/>
      <c r="B7" s="178" t="s">
        <v>231</v>
      </c>
      <c r="C7" s="265">
        <v>2015</v>
      </c>
      <c r="D7" s="178"/>
      <c r="E7" s="164"/>
      <c r="F7" s="274"/>
      <c r="G7" s="18"/>
      <c r="H7" s="18"/>
      <c r="I7" s="18"/>
      <c r="J7" s="18"/>
      <c r="K7" s="18"/>
      <c r="L7" s="18"/>
      <c r="M7" s="18"/>
      <c r="N7" s="18"/>
      <c r="O7" s="18"/>
      <c r="P7" s="18"/>
      <c r="Q7" s="18"/>
      <c r="R7" s="18"/>
      <c r="S7" s="18"/>
      <c r="T7" s="18"/>
      <c r="U7" s="18"/>
      <c r="V7" s="18"/>
      <c r="W7" s="18"/>
      <c r="X7" s="18"/>
      <c r="Y7" s="271" t="s">
        <v>219</v>
      </c>
      <c r="Z7" s="271" t="s">
        <v>225</v>
      </c>
      <c r="AA7" s="271" t="s">
        <v>224</v>
      </c>
      <c r="AB7" s="271" t="s">
        <v>223</v>
      </c>
      <c r="AC7" s="271" t="s">
        <v>222</v>
      </c>
      <c r="AD7" s="271" t="s">
        <v>230</v>
      </c>
      <c r="AE7" s="271" t="s">
        <v>229</v>
      </c>
      <c r="AF7" s="271" t="s">
        <v>228</v>
      </c>
      <c r="AG7" s="271" t="s">
        <v>217</v>
      </c>
      <c r="AH7" s="271" t="s">
        <v>227</v>
      </c>
      <c r="AI7" s="271" t="s">
        <v>218</v>
      </c>
      <c r="AJ7" s="271" t="s">
        <v>226</v>
      </c>
    </row>
    <row r="8" spans="1:36" ht="13.5" thickBot="1">
      <c r="A8" s="272"/>
      <c r="B8" s="277" t="s">
        <v>232</v>
      </c>
      <c r="C8" s="267" t="s">
        <v>227</v>
      </c>
      <c r="D8" s="164"/>
      <c r="E8" s="164"/>
      <c r="F8" s="274"/>
      <c r="G8" s="18"/>
      <c r="H8" s="18"/>
      <c r="I8" s="18"/>
      <c r="J8" s="18"/>
      <c r="K8" s="18"/>
      <c r="L8" s="18"/>
      <c r="M8" s="18"/>
      <c r="N8" s="18"/>
      <c r="O8" s="18"/>
      <c r="P8" s="18"/>
      <c r="Q8" s="18"/>
      <c r="R8" s="18"/>
      <c r="S8" s="18"/>
      <c r="T8" s="18"/>
      <c r="U8" s="18"/>
      <c r="V8" s="18"/>
      <c r="W8" s="18"/>
      <c r="X8" s="18"/>
      <c r="Y8" s="271" t="s">
        <v>225</v>
      </c>
      <c r="Z8" s="271" t="s">
        <v>224</v>
      </c>
      <c r="AA8" s="271" t="s">
        <v>223</v>
      </c>
      <c r="AB8" s="271" t="s">
        <v>222</v>
      </c>
      <c r="AC8" s="271" t="s">
        <v>230</v>
      </c>
      <c r="AD8" s="271" t="s">
        <v>229</v>
      </c>
      <c r="AE8" s="271" t="s">
        <v>228</v>
      </c>
      <c r="AF8" s="271" t="s">
        <v>217</v>
      </c>
      <c r="AG8" s="271" t="s">
        <v>227</v>
      </c>
      <c r="AH8" s="271" t="s">
        <v>218</v>
      </c>
      <c r="AI8" s="271" t="s">
        <v>226</v>
      </c>
      <c r="AJ8" s="271" t="s">
        <v>219</v>
      </c>
    </row>
    <row r="9" spans="1:36" ht="13.5" thickBot="1">
      <c r="A9" s="272"/>
      <c r="B9" s="178" t="s">
        <v>179</v>
      </c>
      <c r="C9" s="266">
        <v>0.19</v>
      </c>
      <c r="D9" s="164"/>
      <c r="E9" s="164"/>
      <c r="F9" s="274"/>
      <c r="G9" s="18"/>
      <c r="H9" s="18"/>
      <c r="I9" s="18"/>
      <c r="J9" s="18"/>
      <c r="K9" s="18"/>
      <c r="L9" s="18"/>
      <c r="M9" s="18"/>
      <c r="N9" s="18"/>
      <c r="O9" s="18"/>
      <c r="P9" s="18"/>
      <c r="Q9" s="18"/>
      <c r="R9" s="18"/>
      <c r="S9" s="18"/>
      <c r="T9" s="18"/>
      <c r="U9" s="18"/>
      <c r="V9" s="18"/>
      <c r="W9" s="18"/>
      <c r="X9" s="18"/>
      <c r="Y9" s="271" t="s">
        <v>224</v>
      </c>
      <c r="Z9" s="271" t="s">
        <v>223</v>
      </c>
      <c r="AA9" s="271" t="s">
        <v>222</v>
      </c>
      <c r="AB9" s="271" t="s">
        <v>230</v>
      </c>
      <c r="AC9" s="271" t="s">
        <v>229</v>
      </c>
      <c r="AD9" s="271" t="s">
        <v>228</v>
      </c>
      <c r="AE9" s="271" t="s">
        <v>217</v>
      </c>
      <c r="AF9" s="271" t="s">
        <v>227</v>
      </c>
      <c r="AG9" s="271" t="s">
        <v>218</v>
      </c>
      <c r="AH9" s="271" t="s">
        <v>226</v>
      </c>
      <c r="AI9" s="271" t="s">
        <v>219</v>
      </c>
      <c r="AJ9" s="271" t="s">
        <v>225</v>
      </c>
    </row>
    <row r="10" spans="1:36" ht="12.75">
      <c r="A10" s="272"/>
      <c r="B10" s="178"/>
      <c r="C10" s="164"/>
      <c r="D10" s="178"/>
      <c r="E10" s="164"/>
      <c r="F10" s="274"/>
      <c r="G10" s="18"/>
      <c r="H10" s="18"/>
      <c r="I10" s="18"/>
      <c r="J10" s="18"/>
      <c r="K10" s="18"/>
      <c r="L10" s="18"/>
      <c r="M10" s="18"/>
      <c r="N10" s="18"/>
      <c r="O10" s="18"/>
      <c r="P10" s="18"/>
      <c r="Q10" s="18"/>
      <c r="R10" s="18"/>
      <c r="S10" s="18"/>
      <c r="T10" s="18"/>
      <c r="U10" s="18"/>
      <c r="V10" s="18"/>
      <c r="W10" s="18"/>
      <c r="X10" s="18"/>
      <c r="Y10" s="271" t="s">
        <v>223</v>
      </c>
      <c r="Z10" s="271" t="s">
        <v>222</v>
      </c>
      <c r="AA10" s="271" t="s">
        <v>230</v>
      </c>
      <c r="AB10" s="271" t="s">
        <v>229</v>
      </c>
      <c r="AC10" s="271" t="s">
        <v>228</v>
      </c>
      <c r="AD10" s="271" t="s">
        <v>217</v>
      </c>
      <c r="AE10" s="271" t="s">
        <v>227</v>
      </c>
      <c r="AF10" s="271" t="s">
        <v>218</v>
      </c>
      <c r="AG10" s="271" t="s">
        <v>226</v>
      </c>
      <c r="AH10" s="271" t="s">
        <v>219</v>
      </c>
      <c r="AI10" s="271" t="s">
        <v>225</v>
      </c>
      <c r="AJ10" s="271" t="s">
        <v>224</v>
      </c>
    </row>
    <row r="11" spans="1:36" ht="12.75">
      <c r="A11" s="272"/>
      <c r="B11" s="178"/>
      <c r="C11" s="278"/>
      <c r="D11" s="178"/>
      <c r="E11" s="164"/>
      <c r="F11" s="274"/>
      <c r="G11" s="18"/>
      <c r="H11" s="18"/>
      <c r="I11" s="18"/>
      <c r="J11" s="18"/>
      <c r="K11" s="18"/>
      <c r="L11" s="18"/>
      <c r="M11" s="18"/>
      <c r="N11" s="18"/>
      <c r="O11" s="18"/>
      <c r="P11" s="18"/>
      <c r="Q11" s="18"/>
      <c r="R11" s="18"/>
      <c r="S11" s="18"/>
      <c r="T11" s="18"/>
      <c r="U11" s="18"/>
      <c r="V11" s="18"/>
      <c r="W11" s="18"/>
      <c r="X11" s="18"/>
      <c r="Y11" s="271" t="s">
        <v>222</v>
      </c>
      <c r="Z11" s="271" t="s">
        <v>230</v>
      </c>
      <c r="AA11" s="271" t="s">
        <v>229</v>
      </c>
      <c r="AB11" s="271" t="s">
        <v>228</v>
      </c>
      <c r="AC11" s="271" t="s">
        <v>217</v>
      </c>
      <c r="AD11" s="271" t="s">
        <v>227</v>
      </c>
      <c r="AE11" s="271" t="s">
        <v>218</v>
      </c>
      <c r="AF11" s="271" t="s">
        <v>226</v>
      </c>
      <c r="AG11" s="271" t="s">
        <v>219</v>
      </c>
      <c r="AH11" s="271" t="s">
        <v>225</v>
      </c>
      <c r="AI11" s="271" t="s">
        <v>224</v>
      </c>
      <c r="AJ11" s="271" t="s">
        <v>223</v>
      </c>
    </row>
    <row r="12" spans="1:36" ht="12.75">
      <c r="A12" s="272"/>
      <c r="B12" s="164"/>
      <c r="C12" s="278"/>
      <c r="D12" s="178"/>
      <c r="E12" s="164"/>
      <c r="F12" s="274"/>
      <c r="G12" s="18"/>
      <c r="H12" s="18"/>
      <c r="I12" s="18"/>
      <c r="J12" s="18"/>
      <c r="K12" s="18"/>
      <c r="L12" s="18"/>
      <c r="M12" s="18"/>
      <c r="N12" s="18"/>
      <c r="O12" s="18"/>
      <c r="P12" s="18"/>
      <c r="Q12" s="18"/>
      <c r="R12" s="18"/>
      <c r="S12" s="18"/>
      <c r="T12" s="18"/>
      <c r="U12" s="18"/>
      <c r="V12" s="18"/>
      <c r="W12" s="18"/>
      <c r="X12" s="18"/>
      <c r="Y12" s="271" t="s">
        <v>230</v>
      </c>
      <c r="Z12" s="271" t="s">
        <v>229</v>
      </c>
      <c r="AA12" s="271" t="s">
        <v>228</v>
      </c>
      <c r="AB12" s="271" t="s">
        <v>217</v>
      </c>
      <c r="AC12" s="271" t="s">
        <v>227</v>
      </c>
      <c r="AD12" s="271" t="s">
        <v>218</v>
      </c>
      <c r="AE12" s="271" t="s">
        <v>226</v>
      </c>
      <c r="AF12" s="271" t="s">
        <v>219</v>
      </c>
      <c r="AG12" s="271" t="s">
        <v>225</v>
      </c>
      <c r="AH12" s="271" t="s">
        <v>224</v>
      </c>
      <c r="AI12" s="271" t="s">
        <v>223</v>
      </c>
      <c r="AJ12" s="271" t="s">
        <v>222</v>
      </c>
    </row>
    <row r="13" spans="1:6" s="18" customFormat="1" ht="12.75">
      <c r="A13" s="272"/>
      <c r="B13" s="164"/>
      <c r="C13" s="278"/>
      <c r="D13" s="178"/>
      <c r="E13" s="164"/>
      <c r="F13" s="274"/>
    </row>
    <row r="14" spans="1:6" s="18" customFormat="1" ht="12.75">
      <c r="A14" s="272"/>
      <c r="B14" s="164"/>
      <c r="C14" s="278"/>
      <c r="D14" s="164"/>
      <c r="E14" s="164"/>
      <c r="F14" s="274"/>
    </row>
    <row r="15" spans="1:6" s="18" customFormat="1" ht="12.75">
      <c r="A15" s="272"/>
      <c r="B15" s="178" t="s">
        <v>103</v>
      </c>
      <c r="C15" s="178"/>
      <c r="D15" s="164"/>
      <c r="E15" s="178"/>
      <c r="F15" s="274"/>
    </row>
    <row r="16" spans="1:6" s="18" customFormat="1" ht="12.75">
      <c r="A16" s="272"/>
      <c r="B16" s="178"/>
      <c r="C16" s="178"/>
      <c r="D16" s="164"/>
      <c r="E16" s="178"/>
      <c r="F16" s="274"/>
    </row>
    <row r="17" spans="1:24" ht="12.75">
      <c r="A17" s="272"/>
      <c r="B17" s="178"/>
      <c r="C17" s="178"/>
      <c r="D17" s="164"/>
      <c r="E17" s="178"/>
      <c r="F17" s="274"/>
      <c r="G17" s="18"/>
      <c r="H17" s="18"/>
      <c r="I17" s="18"/>
      <c r="J17" s="18"/>
      <c r="K17" s="18"/>
      <c r="L17" s="18"/>
      <c r="M17" s="18"/>
      <c r="N17" s="18"/>
      <c r="O17" s="18"/>
      <c r="P17" s="18"/>
      <c r="Q17" s="18"/>
      <c r="R17" s="18"/>
      <c r="S17" s="18"/>
      <c r="T17" s="18"/>
      <c r="U17" s="18"/>
      <c r="V17" s="18"/>
      <c r="W17" s="18"/>
      <c r="X17" s="18"/>
    </row>
    <row r="18" spans="1:24" ht="12.75">
      <c r="A18" s="272"/>
      <c r="B18" s="279" t="s">
        <v>104</v>
      </c>
      <c r="C18" s="280" t="s">
        <v>105</v>
      </c>
      <c r="D18" s="164"/>
      <c r="E18" s="178"/>
      <c r="F18" s="274"/>
      <c r="G18" s="18"/>
      <c r="H18" s="18"/>
      <c r="I18" s="18"/>
      <c r="J18" s="18"/>
      <c r="K18" s="18"/>
      <c r="L18" s="18"/>
      <c r="M18" s="18"/>
      <c r="N18" s="18"/>
      <c r="O18" s="18"/>
      <c r="P18" s="18"/>
      <c r="Q18" s="18"/>
      <c r="R18" s="18"/>
      <c r="S18" s="18"/>
      <c r="T18" s="18"/>
      <c r="U18" s="18"/>
      <c r="V18" s="18"/>
      <c r="W18" s="18"/>
      <c r="X18" s="18"/>
    </row>
    <row r="19" spans="1:24" ht="12.75">
      <c r="A19" s="272"/>
      <c r="B19" s="281" t="s">
        <v>171</v>
      </c>
      <c r="C19" s="282" t="s">
        <v>106</v>
      </c>
      <c r="D19" s="164"/>
      <c r="E19" s="178"/>
      <c r="F19" s="274"/>
      <c r="G19" s="18"/>
      <c r="H19" s="18"/>
      <c r="I19" s="18"/>
      <c r="J19" s="18"/>
      <c r="K19" s="18"/>
      <c r="L19" s="18"/>
      <c r="M19" s="18"/>
      <c r="N19" s="18"/>
      <c r="O19" s="18"/>
      <c r="P19" s="18"/>
      <c r="Q19" s="18"/>
      <c r="R19" s="18"/>
      <c r="S19" s="18"/>
      <c r="T19" s="18"/>
      <c r="U19" s="18"/>
      <c r="V19" s="18"/>
      <c r="W19" s="18"/>
      <c r="X19" s="18"/>
    </row>
    <row r="20" spans="1:24" ht="12.75">
      <c r="A20" s="272"/>
      <c r="B20" s="283" t="s">
        <v>280</v>
      </c>
      <c r="C20" s="284" t="s">
        <v>110</v>
      </c>
      <c r="D20" s="164"/>
      <c r="E20" s="178"/>
      <c r="F20" s="274"/>
      <c r="G20" s="18"/>
      <c r="H20" s="18"/>
      <c r="I20" s="18"/>
      <c r="J20" s="18"/>
      <c r="K20" s="18"/>
      <c r="L20" s="18"/>
      <c r="M20" s="18"/>
      <c r="N20" s="18"/>
      <c r="O20" s="18"/>
      <c r="P20" s="18"/>
      <c r="Q20" s="18"/>
      <c r="R20" s="18"/>
      <c r="S20" s="18"/>
      <c r="T20" s="18"/>
      <c r="U20" s="18"/>
      <c r="V20" s="18"/>
      <c r="W20" s="18"/>
      <c r="X20" s="18"/>
    </row>
    <row r="21" spans="1:24" ht="12.75">
      <c r="A21" s="272"/>
      <c r="B21" s="283" t="s">
        <v>281</v>
      </c>
      <c r="C21" s="284" t="s">
        <v>108</v>
      </c>
      <c r="D21" s="164"/>
      <c r="E21" s="178"/>
      <c r="F21" s="274"/>
      <c r="G21" s="18"/>
      <c r="H21" s="18"/>
      <c r="I21" s="18"/>
      <c r="J21" s="18"/>
      <c r="K21" s="18"/>
      <c r="L21" s="18"/>
      <c r="M21" s="18"/>
      <c r="N21" s="18"/>
      <c r="O21" s="18"/>
      <c r="P21" s="18"/>
      <c r="Q21" s="18"/>
      <c r="R21" s="18"/>
      <c r="S21" s="18"/>
      <c r="T21" s="18"/>
      <c r="U21" s="18"/>
      <c r="V21" s="18"/>
      <c r="W21" s="18"/>
      <c r="X21" s="18"/>
    </row>
    <row r="22" spans="1:24" ht="12.75">
      <c r="A22" s="272"/>
      <c r="B22" s="285" t="s">
        <v>107</v>
      </c>
      <c r="C22" s="286" t="s">
        <v>111</v>
      </c>
      <c r="D22" s="164"/>
      <c r="E22" s="178"/>
      <c r="F22" s="274"/>
      <c r="G22" s="18"/>
      <c r="H22" s="18"/>
      <c r="I22" s="18"/>
      <c r="J22" s="18"/>
      <c r="K22" s="18"/>
      <c r="L22" s="18"/>
      <c r="M22" s="18"/>
      <c r="N22" s="18"/>
      <c r="O22" s="18"/>
      <c r="P22" s="18"/>
      <c r="Q22" s="18"/>
      <c r="R22" s="18"/>
      <c r="S22" s="18"/>
      <c r="T22" s="18"/>
      <c r="U22" s="18"/>
      <c r="V22" s="18"/>
      <c r="W22" s="18"/>
      <c r="X22" s="18"/>
    </row>
    <row r="23" spans="1:24" ht="12.75">
      <c r="A23" s="272"/>
      <c r="B23" s="287" t="s">
        <v>213</v>
      </c>
      <c r="C23" s="288" t="s">
        <v>109</v>
      </c>
      <c r="D23" s="164"/>
      <c r="E23" s="178"/>
      <c r="F23" s="274"/>
      <c r="G23" s="18"/>
      <c r="H23" s="18"/>
      <c r="I23" s="18"/>
      <c r="J23" s="18"/>
      <c r="K23" s="18"/>
      <c r="L23" s="18"/>
      <c r="M23" s="18"/>
      <c r="N23" s="18"/>
      <c r="O23" s="18"/>
      <c r="P23" s="18"/>
      <c r="Q23" s="18"/>
      <c r="R23" s="18"/>
      <c r="S23" s="18"/>
      <c r="T23" s="18"/>
      <c r="U23" s="18"/>
      <c r="V23" s="18"/>
      <c r="W23" s="18"/>
      <c r="X23" s="18"/>
    </row>
    <row r="24" spans="1:24" ht="12.75">
      <c r="A24" s="272"/>
      <c r="B24" s="289"/>
      <c r="C24" s="290"/>
      <c r="D24" s="164"/>
      <c r="E24" s="178"/>
      <c r="F24" s="274"/>
      <c r="G24" s="18"/>
      <c r="H24" s="18"/>
      <c r="I24" s="18"/>
      <c r="J24" s="18"/>
      <c r="K24" s="18"/>
      <c r="L24" s="18"/>
      <c r="M24" s="18"/>
      <c r="N24" s="18"/>
      <c r="O24" s="18"/>
      <c r="P24" s="18"/>
      <c r="Q24" s="18"/>
      <c r="R24" s="18"/>
      <c r="S24" s="18"/>
      <c r="T24" s="18"/>
      <c r="U24" s="18"/>
      <c r="V24" s="18"/>
      <c r="W24" s="18"/>
      <c r="X24" s="18"/>
    </row>
    <row r="25" spans="1:6" s="18" customFormat="1" ht="12.75">
      <c r="A25" s="272"/>
      <c r="B25" s="164"/>
      <c r="C25" s="178"/>
      <c r="D25" s="164"/>
      <c r="E25" s="178"/>
      <c r="F25" s="274"/>
    </row>
    <row r="26" spans="1:6" s="18" customFormat="1" ht="12.75">
      <c r="A26" s="272"/>
      <c r="B26" s="164"/>
      <c r="C26" s="164"/>
      <c r="D26" s="164"/>
      <c r="E26" s="164"/>
      <c r="F26" s="274"/>
    </row>
    <row r="27" spans="1:24" ht="12.75">
      <c r="A27" s="291"/>
      <c r="B27" s="18"/>
      <c r="C27" s="18"/>
      <c r="D27" s="18"/>
      <c r="E27" s="18"/>
      <c r="F27" s="292"/>
      <c r="G27" s="18"/>
      <c r="H27" s="18"/>
      <c r="I27" s="18"/>
      <c r="J27" s="18"/>
      <c r="K27" s="18"/>
      <c r="L27" s="18"/>
      <c r="M27" s="18"/>
      <c r="N27" s="18"/>
      <c r="O27" s="18"/>
      <c r="P27" s="18"/>
      <c r="Q27" s="18"/>
      <c r="R27" s="18"/>
      <c r="S27" s="18"/>
      <c r="T27" s="18"/>
      <c r="U27" s="18"/>
      <c r="V27" s="18"/>
      <c r="W27" s="18"/>
      <c r="X27" s="18"/>
    </row>
    <row r="28" spans="1:24" ht="12.75">
      <c r="A28" s="291"/>
      <c r="B28" s="18"/>
      <c r="C28" s="18"/>
      <c r="D28" s="18"/>
      <c r="E28" s="18"/>
      <c r="F28" s="292"/>
      <c r="G28" s="18"/>
      <c r="H28" s="18"/>
      <c r="I28" s="18"/>
      <c r="J28" s="18"/>
      <c r="K28" s="18"/>
      <c r="L28" s="18"/>
      <c r="M28" s="18"/>
      <c r="N28" s="18"/>
      <c r="O28" s="18"/>
      <c r="P28" s="18"/>
      <c r="Q28" s="18"/>
      <c r="R28" s="18"/>
      <c r="S28" s="18"/>
      <c r="T28" s="18"/>
      <c r="U28" s="18"/>
      <c r="V28" s="18"/>
      <c r="W28" s="18"/>
      <c r="X28" s="18"/>
    </row>
    <row r="29" spans="1:24" ht="12.75">
      <c r="A29" s="291"/>
      <c r="B29" s="18"/>
      <c r="C29" s="18"/>
      <c r="D29" s="18"/>
      <c r="E29" s="18"/>
      <c r="F29" s="292"/>
      <c r="G29" s="18"/>
      <c r="H29" s="18"/>
      <c r="I29" s="18"/>
      <c r="J29" s="18"/>
      <c r="K29" s="18"/>
      <c r="L29" s="18"/>
      <c r="M29" s="18"/>
      <c r="N29" s="18"/>
      <c r="O29" s="18"/>
      <c r="P29" s="18"/>
      <c r="Q29" s="18"/>
      <c r="R29" s="18"/>
      <c r="S29" s="18"/>
      <c r="T29" s="18"/>
      <c r="U29" s="18"/>
      <c r="V29" s="18"/>
      <c r="W29" s="18"/>
      <c r="X29" s="18"/>
    </row>
    <row r="30" spans="1:24" ht="12.75">
      <c r="A30" s="291"/>
      <c r="B30" s="18"/>
      <c r="C30" s="18"/>
      <c r="D30" s="18"/>
      <c r="E30" s="18"/>
      <c r="F30" s="292"/>
      <c r="G30" s="18"/>
      <c r="H30" s="18"/>
      <c r="I30" s="18"/>
      <c r="J30" s="18"/>
      <c r="K30" s="18"/>
      <c r="L30" s="18"/>
      <c r="M30" s="18"/>
      <c r="N30" s="18"/>
      <c r="O30" s="18"/>
      <c r="P30" s="18"/>
      <c r="Q30" s="18"/>
      <c r="R30" s="18"/>
      <c r="S30" s="18"/>
      <c r="T30" s="18"/>
      <c r="U30" s="18"/>
      <c r="V30" s="18"/>
      <c r="W30" s="18"/>
      <c r="X30" s="18"/>
    </row>
    <row r="31" spans="1:24" ht="12.75">
      <c r="A31" s="291"/>
      <c r="B31" s="18"/>
      <c r="C31" s="18"/>
      <c r="D31" s="18"/>
      <c r="E31" s="18"/>
      <c r="F31" s="292"/>
      <c r="G31" s="18"/>
      <c r="H31" s="18"/>
      <c r="I31" s="18"/>
      <c r="J31" s="18"/>
      <c r="K31" s="18"/>
      <c r="L31" s="18"/>
      <c r="M31" s="18"/>
      <c r="N31" s="18"/>
      <c r="O31" s="18"/>
      <c r="P31" s="18"/>
      <c r="Q31" s="18"/>
      <c r="R31" s="18"/>
      <c r="S31" s="18"/>
      <c r="T31" s="18"/>
      <c r="U31" s="18"/>
      <c r="V31" s="18"/>
      <c r="W31" s="18"/>
      <c r="X31" s="18"/>
    </row>
    <row r="32" spans="1:24" ht="12.75">
      <c r="A32" s="291"/>
      <c r="B32" s="18"/>
      <c r="C32" s="18"/>
      <c r="D32" s="18"/>
      <c r="E32" s="18"/>
      <c r="F32" s="292"/>
      <c r="G32" s="18"/>
      <c r="H32" s="18"/>
      <c r="I32" s="18"/>
      <c r="J32" s="18"/>
      <c r="K32" s="18"/>
      <c r="L32" s="18"/>
      <c r="M32" s="18"/>
      <c r="N32" s="18"/>
      <c r="O32" s="18"/>
      <c r="P32" s="18"/>
      <c r="Q32" s="18"/>
      <c r="R32" s="18"/>
      <c r="S32" s="18"/>
      <c r="T32" s="18"/>
      <c r="U32" s="18"/>
      <c r="V32" s="18"/>
      <c r="W32" s="18"/>
      <c r="X32" s="18"/>
    </row>
    <row r="33" spans="1:24" ht="12.75">
      <c r="A33" s="291"/>
      <c r="B33" s="18"/>
      <c r="C33" s="18"/>
      <c r="D33" s="18"/>
      <c r="E33" s="18"/>
      <c r="F33" s="292"/>
      <c r="G33" s="18"/>
      <c r="H33" s="18"/>
      <c r="I33" s="18"/>
      <c r="J33" s="18"/>
      <c r="K33" s="18"/>
      <c r="L33" s="18"/>
      <c r="M33" s="18"/>
      <c r="N33" s="18"/>
      <c r="O33" s="18"/>
      <c r="P33" s="18"/>
      <c r="Q33" s="18"/>
      <c r="R33" s="18"/>
      <c r="S33" s="18"/>
      <c r="T33" s="18"/>
      <c r="U33" s="18"/>
      <c r="V33" s="18"/>
      <c r="W33" s="18"/>
      <c r="X33" s="18"/>
    </row>
    <row r="34" spans="1:24" ht="12.75">
      <c r="A34" s="291"/>
      <c r="B34" s="18"/>
      <c r="C34" s="18"/>
      <c r="D34" s="18"/>
      <c r="E34" s="18"/>
      <c r="F34" s="292"/>
      <c r="G34" s="18"/>
      <c r="H34" s="18"/>
      <c r="I34" s="18"/>
      <c r="J34" s="18"/>
      <c r="K34" s="18"/>
      <c r="L34" s="18"/>
      <c r="M34" s="18"/>
      <c r="N34" s="18"/>
      <c r="O34" s="18"/>
      <c r="P34" s="18"/>
      <c r="Q34" s="18"/>
      <c r="R34" s="18"/>
      <c r="S34" s="18"/>
      <c r="T34" s="18"/>
      <c r="U34" s="18"/>
      <c r="V34" s="18"/>
      <c r="W34" s="18"/>
      <c r="X34" s="18"/>
    </row>
    <row r="35" spans="1:24" ht="12.75">
      <c r="A35" s="291"/>
      <c r="B35" s="18"/>
      <c r="C35" s="18"/>
      <c r="D35" s="18"/>
      <c r="E35" s="18"/>
      <c r="F35" s="292"/>
      <c r="G35" s="18"/>
      <c r="H35" s="18"/>
      <c r="I35" s="18"/>
      <c r="J35" s="18"/>
      <c r="K35" s="18"/>
      <c r="L35" s="18"/>
      <c r="M35" s="18"/>
      <c r="N35" s="18"/>
      <c r="O35" s="18"/>
      <c r="P35" s="18"/>
      <c r="Q35" s="18"/>
      <c r="R35" s="18"/>
      <c r="S35" s="18"/>
      <c r="T35" s="18"/>
      <c r="U35" s="18"/>
      <c r="V35" s="18"/>
      <c r="W35" s="18"/>
      <c r="X35" s="18"/>
    </row>
    <row r="36" spans="1:24" ht="12.75">
      <c r="A36" s="291"/>
      <c r="B36" s="18"/>
      <c r="C36" s="18"/>
      <c r="D36" s="18"/>
      <c r="E36" s="18"/>
      <c r="F36" s="292"/>
      <c r="G36" s="18"/>
      <c r="H36" s="18"/>
      <c r="I36" s="18"/>
      <c r="J36" s="18"/>
      <c r="K36" s="18"/>
      <c r="L36" s="18"/>
      <c r="M36" s="18"/>
      <c r="N36" s="18"/>
      <c r="O36" s="18"/>
      <c r="P36" s="18"/>
      <c r="Q36" s="18"/>
      <c r="R36" s="18"/>
      <c r="S36" s="18"/>
      <c r="T36" s="18"/>
      <c r="U36" s="18"/>
      <c r="V36" s="18"/>
      <c r="W36" s="18"/>
      <c r="X36" s="18"/>
    </row>
    <row r="37" spans="1:24" ht="12.75">
      <c r="A37" s="291"/>
      <c r="B37" s="18"/>
      <c r="C37" s="18"/>
      <c r="D37" s="18"/>
      <c r="E37" s="18"/>
      <c r="F37" s="292"/>
      <c r="G37" s="18"/>
      <c r="H37" s="18"/>
      <c r="I37" s="18"/>
      <c r="J37" s="18"/>
      <c r="K37" s="18"/>
      <c r="L37" s="18"/>
      <c r="M37" s="18"/>
      <c r="N37" s="18"/>
      <c r="O37" s="18"/>
      <c r="P37" s="18"/>
      <c r="Q37" s="18"/>
      <c r="R37" s="18"/>
      <c r="S37" s="18"/>
      <c r="T37" s="18"/>
      <c r="U37" s="18"/>
      <c r="V37" s="18"/>
      <c r="W37" s="18"/>
      <c r="X37" s="18"/>
    </row>
    <row r="38" spans="1:24" ht="12.75">
      <c r="A38" s="291"/>
      <c r="B38" s="18"/>
      <c r="C38" s="18"/>
      <c r="D38" s="18"/>
      <c r="E38" s="18"/>
      <c r="F38" s="292"/>
      <c r="G38" s="18"/>
      <c r="H38" s="18"/>
      <c r="I38" s="18"/>
      <c r="J38" s="18"/>
      <c r="K38" s="18"/>
      <c r="L38" s="18"/>
      <c r="M38" s="18"/>
      <c r="N38" s="18"/>
      <c r="O38" s="18"/>
      <c r="P38" s="18"/>
      <c r="Q38" s="18"/>
      <c r="R38" s="18"/>
      <c r="S38" s="18"/>
      <c r="T38" s="18"/>
      <c r="U38" s="18"/>
      <c r="V38" s="18"/>
      <c r="W38" s="18"/>
      <c r="X38" s="18"/>
    </row>
    <row r="39" spans="1:24" ht="12.75">
      <c r="A39" s="291"/>
      <c r="B39" s="18"/>
      <c r="C39" s="18"/>
      <c r="D39" s="18"/>
      <c r="E39" s="18"/>
      <c r="F39" s="292"/>
      <c r="G39" s="18"/>
      <c r="H39" s="18"/>
      <c r="I39" s="18"/>
      <c r="J39" s="18"/>
      <c r="K39" s="18"/>
      <c r="L39" s="18"/>
      <c r="M39" s="18"/>
      <c r="N39" s="18"/>
      <c r="O39" s="18"/>
      <c r="P39" s="18"/>
      <c r="Q39" s="18"/>
      <c r="R39" s="18"/>
      <c r="S39" s="18"/>
      <c r="T39" s="18"/>
      <c r="U39" s="18"/>
      <c r="V39" s="18"/>
      <c r="W39" s="18"/>
      <c r="X39" s="18"/>
    </row>
    <row r="40" spans="1:24" ht="12.75">
      <c r="A40" s="291"/>
      <c r="B40" s="18"/>
      <c r="C40" s="18"/>
      <c r="D40" s="18"/>
      <c r="E40" s="18"/>
      <c r="F40" s="292"/>
      <c r="G40" s="18"/>
      <c r="H40" s="18"/>
      <c r="I40" s="18"/>
      <c r="J40" s="18"/>
      <c r="K40" s="18"/>
      <c r="L40" s="18"/>
      <c r="M40" s="18"/>
      <c r="N40" s="18"/>
      <c r="O40" s="18"/>
      <c r="P40" s="18"/>
      <c r="Q40" s="18"/>
      <c r="R40" s="18"/>
      <c r="S40" s="18"/>
      <c r="T40" s="18"/>
      <c r="U40" s="18"/>
      <c r="V40" s="18"/>
      <c r="W40" s="18"/>
      <c r="X40" s="18"/>
    </row>
    <row r="41" spans="1:24" ht="12.75">
      <c r="A41" s="291"/>
      <c r="B41" s="18"/>
      <c r="C41" s="18"/>
      <c r="D41" s="18"/>
      <c r="E41" s="18"/>
      <c r="F41" s="292"/>
      <c r="G41" s="18"/>
      <c r="H41" s="18"/>
      <c r="I41" s="18"/>
      <c r="J41" s="18"/>
      <c r="K41" s="18"/>
      <c r="L41" s="18"/>
      <c r="M41" s="18"/>
      <c r="N41" s="18"/>
      <c r="O41" s="18"/>
      <c r="P41" s="18"/>
      <c r="Q41" s="18"/>
      <c r="R41" s="18"/>
      <c r="S41" s="18"/>
      <c r="T41" s="18"/>
      <c r="U41" s="18"/>
      <c r="V41" s="18"/>
      <c r="W41" s="18"/>
      <c r="X41" s="18"/>
    </row>
    <row r="42" spans="1:24" ht="12.75">
      <c r="A42" s="291"/>
      <c r="B42" s="18"/>
      <c r="C42" s="18"/>
      <c r="D42" s="18"/>
      <c r="E42" s="18"/>
      <c r="F42" s="292"/>
      <c r="G42" s="18"/>
      <c r="H42" s="18"/>
      <c r="I42" s="18"/>
      <c r="J42" s="18"/>
      <c r="K42" s="18"/>
      <c r="L42" s="18"/>
      <c r="M42" s="18"/>
      <c r="N42" s="18"/>
      <c r="O42" s="18"/>
      <c r="P42" s="18"/>
      <c r="Q42" s="18"/>
      <c r="R42" s="18"/>
      <c r="S42" s="18"/>
      <c r="T42" s="18"/>
      <c r="U42" s="18"/>
      <c r="V42" s="18"/>
      <c r="W42" s="18"/>
      <c r="X42" s="18"/>
    </row>
    <row r="43" spans="1:24" ht="12.75">
      <c r="A43" s="291"/>
      <c r="B43" s="18"/>
      <c r="C43" s="18"/>
      <c r="D43" s="18"/>
      <c r="E43" s="18"/>
      <c r="F43" s="292"/>
      <c r="G43" s="18"/>
      <c r="H43" s="18"/>
      <c r="I43" s="18"/>
      <c r="J43" s="18"/>
      <c r="K43" s="18"/>
      <c r="L43" s="18"/>
      <c r="M43" s="18"/>
      <c r="N43" s="18"/>
      <c r="O43" s="18"/>
      <c r="P43" s="18"/>
      <c r="Q43" s="18"/>
      <c r="R43" s="18"/>
      <c r="S43" s="18"/>
      <c r="T43" s="18"/>
      <c r="U43" s="18"/>
      <c r="V43" s="18"/>
      <c r="W43" s="18"/>
      <c r="X43" s="18"/>
    </row>
    <row r="44" spans="1:24" ht="12.75">
      <c r="A44" s="291"/>
      <c r="B44" s="18"/>
      <c r="C44" s="18"/>
      <c r="D44" s="18"/>
      <c r="E44" s="18"/>
      <c r="F44" s="292"/>
      <c r="G44" s="18"/>
      <c r="H44" s="18"/>
      <c r="I44" s="18"/>
      <c r="J44" s="18"/>
      <c r="K44" s="18"/>
      <c r="L44" s="18"/>
      <c r="M44" s="18"/>
      <c r="N44" s="18"/>
      <c r="O44" s="18"/>
      <c r="P44" s="18"/>
      <c r="Q44" s="18"/>
      <c r="R44" s="18"/>
      <c r="S44" s="18"/>
      <c r="T44" s="18"/>
      <c r="U44" s="18"/>
      <c r="V44" s="18"/>
      <c r="W44" s="18"/>
      <c r="X44" s="18"/>
    </row>
    <row r="45" spans="1:24" ht="12.75">
      <c r="A45" s="291"/>
      <c r="B45" s="18"/>
      <c r="C45" s="18"/>
      <c r="D45" s="18"/>
      <c r="E45" s="18"/>
      <c r="F45" s="292"/>
      <c r="G45" s="18"/>
      <c r="H45" s="18"/>
      <c r="I45" s="18"/>
      <c r="J45" s="18"/>
      <c r="K45" s="18"/>
      <c r="L45" s="18"/>
      <c r="M45" s="18"/>
      <c r="N45" s="18"/>
      <c r="O45" s="18"/>
      <c r="P45" s="18"/>
      <c r="Q45" s="18"/>
      <c r="R45" s="18"/>
      <c r="S45" s="18"/>
      <c r="T45" s="18"/>
      <c r="U45" s="18"/>
      <c r="V45" s="18"/>
      <c r="W45" s="18"/>
      <c r="X45" s="18"/>
    </row>
    <row r="46" spans="1:24" ht="12.75">
      <c r="A46" s="291"/>
      <c r="B46" s="18"/>
      <c r="C46" s="18"/>
      <c r="D46" s="18"/>
      <c r="E46" s="18"/>
      <c r="F46" s="292"/>
      <c r="G46" s="18"/>
      <c r="H46" s="18"/>
      <c r="I46" s="18"/>
      <c r="J46" s="18"/>
      <c r="K46" s="18"/>
      <c r="L46" s="18"/>
      <c r="M46" s="18"/>
      <c r="N46" s="18"/>
      <c r="O46" s="18"/>
      <c r="P46" s="18"/>
      <c r="Q46" s="18"/>
      <c r="R46" s="18"/>
      <c r="S46" s="18"/>
      <c r="T46" s="18"/>
      <c r="U46" s="18"/>
      <c r="V46" s="18"/>
      <c r="W46" s="18"/>
      <c r="X46" s="18"/>
    </row>
    <row r="47" spans="1:24" ht="12.75">
      <c r="A47" s="291"/>
      <c r="B47" s="18"/>
      <c r="C47" s="18"/>
      <c r="D47" s="18"/>
      <c r="E47" s="18"/>
      <c r="F47" s="292"/>
      <c r="G47" s="18"/>
      <c r="H47" s="18"/>
      <c r="I47" s="18"/>
      <c r="J47" s="18"/>
      <c r="K47" s="18"/>
      <c r="L47" s="18"/>
      <c r="M47" s="18"/>
      <c r="N47" s="18"/>
      <c r="O47" s="18"/>
      <c r="P47" s="18"/>
      <c r="Q47" s="18"/>
      <c r="R47" s="18"/>
      <c r="S47" s="18"/>
      <c r="T47" s="18"/>
      <c r="U47" s="18"/>
      <c r="V47" s="18"/>
      <c r="W47" s="18"/>
      <c r="X47" s="18"/>
    </row>
    <row r="48" spans="1:24" ht="12.75">
      <c r="A48" s="291"/>
      <c r="B48" s="18"/>
      <c r="C48" s="18"/>
      <c r="D48" s="18"/>
      <c r="E48" s="18"/>
      <c r="F48" s="292"/>
      <c r="G48" s="18"/>
      <c r="H48" s="18"/>
      <c r="I48" s="18"/>
      <c r="J48" s="18"/>
      <c r="K48" s="18"/>
      <c r="L48" s="18"/>
      <c r="M48" s="18"/>
      <c r="N48" s="18"/>
      <c r="O48" s="18"/>
      <c r="P48" s="18"/>
      <c r="Q48" s="18"/>
      <c r="R48" s="18"/>
      <c r="S48" s="18"/>
      <c r="T48" s="18"/>
      <c r="U48" s="18"/>
      <c r="V48" s="18"/>
      <c r="W48" s="18"/>
      <c r="X48" s="18"/>
    </row>
    <row r="49" spans="1:24" ht="12.75">
      <c r="A49" s="291"/>
      <c r="B49" s="18"/>
      <c r="C49" s="18"/>
      <c r="D49" s="18"/>
      <c r="E49" s="18"/>
      <c r="F49" s="292"/>
      <c r="G49" s="18"/>
      <c r="H49" s="18"/>
      <c r="I49" s="18"/>
      <c r="J49" s="18"/>
      <c r="K49" s="18"/>
      <c r="L49" s="18"/>
      <c r="M49" s="18"/>
      <c r="N49" s="18"/>
      <c r="O49" s="18"/>
      <c r="P49" s="18"/>
      <c r="Q49" s="18"/>
      <c r="R49" s="18"/>
      <c r="S49" s="18"/>
      <c r="T49" s="18"/>
      <c r="U49" s="18"/>
      <c r="V49" s="18"/>
      <c r="W49" s="18"/>
      <c r="X49" s="18"/>
    </row>
    <row r="50" spans="1:24" ht="12.75">
      <c r="A50" s="291"/>
      <c r="B50" s="18"/>
      <c r="C50" s="18"/>
      <c r="D50" s="18"/>
      <c r="E50" s="18"/>
      <c r="F50" s="292"/>
      <c r="G50" s="18"/>
      <c r="H50" s="18"/>
      <c r="I50" s="18"/>
      <c r="J50" s="18"/>
      <c r="K50" s="18"/>
      <c r="L50" s="18"/>
      <c r="M50" s="18"/>
      <c r="N50" s="18"/>
      <c r="O50" s="18"/>
      <c r="P50" s="18"/>
      <c r="Q50" s="18"/>
      <c r="R50" s="18"/>
      <c r="S50" s="18"/>
      <c r="T50" s="18"/>
      <c r="U50" s="18"/>
      <c r="V50" s="18"/>
      <c r="W50" s="18"/>
      <c r="X50" s="18"/>
    </row>
    <row r="51" spans="1:24" ht="12.75">
      <c r="A51" s="291"/>
      <c r="B51" s="18"/>
      <c r="C51" s="18"/>
      <c r="D51" s="18"/>
      <c r="E51" s="18"/>
      <c r="F51" s="292"/>
      <c r="G51" s="18"/>
      <c r="H51" s="18"/>
      <c r="I51" s="18"/>
      <c r="J51" s="18"/>
      <c r="K51" s="18"/>
      <c r="L51" s="18"/>
      <c r="M51" s="18"/>
      <c r="N51" s="18"/>
      <c r="O51" s="18"/>
      <c r="P51" s="18"/>
      <c r="Q51" s="18"/>
      <c r="R51" s="18"/>
      <c r="S51" s="18"/>
      <c r="T51" s="18"/>
      <c r="U51" s="18"/>
      <c r="V51" s="18"/>
      <c r="W51" s="18"/>
      <c r="X51" s="18"/>
    </row>
    <row r="52" spans="1:24" ht="12.75">
      <c r="A52" s="291"/>
      <c r="B52" s="18"/>
      <c r="C52" s="18"/>
      <c r="D52" s="18"/>
      <c r="E52" s="18"/>
      <c r="F52" s="292"/>
      <c r="G52" s="18"/>
      <c r="H52" s="18"/>
      <c r="I52" s="18"/>
      <c r="J52" s="18"/>
      <c r="K52" s="18"/>
      <c r="L52" s="18"/>
      <c r="M52" s="18"/>
      <c r="N52" s="18"/>
      <c r="O52" s="18"/>
      <c r="P52" s="18"/>
      <c r="Q52" s="18"/>
      <c r="R52" s="18"/>
      <c r="S52" s="18"/>
      <c r="T52" s="18"/>
      <c r="U52" s="18"/>
      <c r="V52" s="18"/>
      <c r="W52" s="18"/>
      <c r="X52" s="18"/>
    </row>
    <row r="53" spans="1:24" ht="12.75">
      <c r="A53" s="291"/>
      <c r="B53" s="18"/>
      <c r="C53" s="18"/>
      <c r="D53" s="18"/>
      <c r="E53" s="18"/>
      <c r="F53" s="292"/>
      <c r="G53" s="18"/>
      <c r="H53" s="18"/>
      <c r="I53" s="18"/>
      <c r="J53" s="18"/>
      <c r="K53" s="18"/>
      <c r="L53" s="18"/>
      <c r="M53" s="18"/>
      <c r="N53" s="18"/>
      <c r="O53" s="18"/>
      <c r="P53" s="18"/>
      <c r="Q53" s="18"/>
      <c r="R53" s="18"/>
      <c r="S53" s="18"/>
      <c r="T53" s="18"/>
      <c r="U53" s="18"/>
      <c r="V53" s="18"/>
      <c r="W53" s="18"/>
      <c r="X53" s="18"/>
    </row>
    <row r="54" spans="1:24" ht="12.75">
      <c r="A54" s="291"/>
      <c r="B54" s="18"/>
      <c r="C54" s="18"/>
      <c r="D54" s="18"/>
      <c r="E54" s="18"/>
      <c r="F54" s="292"/>
      <c r="G54" s="18"/>
      <c r="H54" s="18"/>
      <c r="I54" s="18"/>
      <c r="J54" s="18"/>
      <c r="K54" s="18"/>
      <c r="L54" s="18"/>
      <c r="M54" s="18"/>
      <c r="N54" s="18"/>
      <c r="O54" s="18"/>
      <c r="P54" s="18"/>
      <c r="Q54" s="18"/>
      <c r="R54" s="18"/>
      <c r="S54" s="18"/>
      <c r="T54" s="18"/>
      <c r="U54" s="18"/>
      <c r="V54" s="18"/>
      <c r="W54" s="18"/>
      <c r="X54" s="18"/>
    </row>
    <row r="55" spans="1:24" ht="12.75">
      <c r="A55" s="291"/>
      <c r="B55" s="18"/>
      <c r="C55" s="18"/>
      <c r="D55" s="18"/>
      <c r="E55" s="18"/>
      <c r="F55" s="292"/>
      <c r="G55" s="18"/>
      <c r="H55" s="18"/>
      <c r="I55" s="18"/>
      <c r="J55" s="18"/>
      <c r="K55" s="18"/>
      <c r="L55" s="18"/>
      <c r="M55" s="18"/>
      <c r="N55" s="18"/>
      <c r="O55" s="18"/>
      <c r="P55" s="18"/>
      <c r="Q55" s="18"/>
      <c r="R55" s="18"/>
      <c r="S55" s="18"/>
      <c r="T55" s="18"/>
      <c r="U55" s="18"/>
      <c r="V55" s="18"/>
      <c r="W55" s="18"/>
      <c r="X55" s="18"/>
    </row>
    <row r="56" spans="1:24" ht="12.75">
      <c r="A56" s="291"/>
      <c r="B56" s="18"/>
      <c r="C56" s="18"/>
      <c r="D56" s="18"/>
      <c r="E56" s="18"/>
      <c r="F56" s="292"/>
      <c r="G56" s="18"/>
      <c r="H56" s="18"/>
      <c r="I56" s="18"/>
      <c r="J56" s="18"/>
      <c r="K56" s="18"/>
      <c r="L56" s="18"/>
      <c r="M56" s="18"/>
      <c r="N56" s="18"/>
      <c r="O56" s="18"/>
      <c r="P56" s="18"/>
      <c r="Q56" s="18"/>
      <c r="R56" s="18"/>
      <c r="S56" s="18"/>
      <c r="T56" s="18"/>
      <c r="U56" s="18"/>
      <c r="V56" s="18"/>
      <c r="W56" s="18"/>
      <c r="X56" s="18"/>
    </row>
    <row r="57" spans="1:24" ht="12.75">
      <c r="A57" s="291"/>
      <c r="B57" s="18"/>
      <c r="C57" s="18"/>
      <c r="D57" s="18"/>
      <c r="E57" s="18"/>
      <c r="F57" s="292"/>
      <c r="G57" s="18"/>
      <c r="H57" s="18"/>
      <c r="I57" s="18"/>
      <c r="J57" s="18"/>
      <c r="K57" s="18"/>
      <c r="L57" s="18"/>
      <c r="M57" s="18"/>
      <c r="N57" s="18"/>
      <c r="O57" s="18"/>
      <c r="P57" s="18"/>
      <c r="Q57" s="18"/>
      <c r="R57" s="18"/>
      <c r="S57" s="18"/>
      <c r="T57" s="18"/>
      <c r="U57" s="18"/>
      <c r="V57" s="18"/>
      <c r="W57" s="18"/>
      <c r="X57" s="18"/>
    </row>
    <row r="58" spans="1:24" ht="12.75">
      <c r="A58" s="291"/>
      <c r="B58" s="18"/>
      <c r="C58" s="18"/>
      <c r="D58" s="18"/>
      <c r="E58" s="18"/>
      <c r="F58" s="292"/>
      <c r="G58" s="18"/>
      <c r="H58" s="18"/>
      <c r="I58" s="18"/>
      <c r="J58" s="18"/>
      <c r="K58" s="18"/>
      <c r="L58" s="18"/>
      <c r="M58" s="18"/>
      <c r="N58" s="18"/>
      <c r="O58" s="18"/>
      <c r="P58" s="18"/>
      <c r="Q58" s="18"/>
      <c r="R58" s="18"/>
      <c r="S58" s="18"/>
      <c r="T58" s="18"/>
      <c r="U58" s="18"/>
      <c r="V58" s="18"/>
      <c r="W58" s="18"/>
      <c r="X58" s="18"/>
    </row>
    <row r="59" spans="1:24" ht="12.75">
      <c r="A59" s="291"/>
      <c r="B59" s="18"/>
      <c r="C59" s="18"/>
      <c r="D59" s="18"/>
      <c r="E59" s="18"/>
      <c r="F59" s="292"/>
      <c r="G59" s="18"/>
      <c r="H59" s="18"/>
      <c r="I59" s="18"/>
      <c r="J59" s="18"/>
      <c r="K59" s="18"/>
      <c r="L59" s="18"/>
      <c r="M59" s="18"/>
      <c r="N59" s="18"/>
      <c r="O59" s="18"/>
      <c r="P59" s="18"/>
      <c r="Q59" s="18"/>
      <c r="R59" s="18"/>
      <c r="S59" s="18"/>
      <c r="T59" s="18"/>
      <c r="U59" s="18"/>
      <c r="V59" s="18"/>
      <c r="W59" s="18"/>
      <c r="X59" s="18"/>
    </row>
    <row r="60" spans="1:24" ht="12.75">
      <c r="A60" s="291"/>
      <c r="B60" s="18"/>
      <c r="C60" s="18"/>
      <c r="D60" s="18"/>
      <c r="E60" s="18"/>
      <c r="F60" s="292"/>
      <c r="G60" s="18"/>
      <c r="H60" s="18"/>
      <c r="I60" s="18"/>
      <c r="J60" s="18"/>
      <c r="K60" s="18"/>
      <c r="L60" s="18"/>
      <c r="M60" s="18"/>
      <c r="N60" s="18"/>
      <c r="O60" s="18"/>
      <c r="P60" s="18"/>
      <c r="Q60" s="18"/>
      <c r="R60" s="18"/>
      <c r="S60" s="18"/>
      <c r="T60" s="18"/>
      <c r="U60" s="18"/>
      <c r="V60" s="18"/>
      <c r="W60" s="18"/>
      <c r="X60" s="18"/>
    </row>
    <row r="61" spans="1:24" ht="12.75">
      <c r="A61" s="291"/>
      <c r="B61" s="18"/>
      <c r="C61" s="18"/>
      <c r="D61" s="18"/>
      <c r="E61" s="18"/>
      <c r="F61" s="292"/>
      <c r="G61" s="18"/>
      <c r="H61" s="18"/>
      <c r="I61" s="18"/>
      <c r="J61" s="18"/>
      <c r="K61" s="18"/>
      <c r="L61" s="18"/>
      <c r="M61" s="18"/>
      <c r="N61" s="18"/>
      <c r="O61" s="18"/>
      <c r="P61" s="18"/>
      <c r="Q61" s="18"/>
      <c r="R61" s="18"/>
      <c r="S61" s="18"/>
      <c r="T61" s="18"/>
      <c r="U61" s="18"/>
      <c r="V61" s="18"/>
      <c r="W61" s="18"/>
      <c r="X61" s="18"/>
    </row>
    <row r="62" spans="1:24" ht="12.75">
      <c r="A62" s="291"/>
      <c r="B62" s="18"/>
      <c r="C62" s="18"/>
      <c r="D62" s="18"/>
      <c r="E62" s="18"/>
      <c r="F62" s="292"/>
      <c r="G62" s="18"/>
      <c r="H62" s="18"/>
      <c r="I62" s="18"/>
      <c r="J62" s="18"/>
      <c r="K62" s="18"/>
      <c r="L62" s="18"/>
      <c r="M62" s="18"/>
      <c r="N62" s="18"/>
      <c r="O62" s="18"/>
      <c r="P62" s="18"/>
      <c r="Q62" s="18"/>
      <c r="R62" s="18"/>
      <c r="S62" s="18"/>
      <c r="T62" s="18"/>
      <c r="U62" s="18"/>
      <c r="V62" s="18"/>
      <c r="W62" s="18"/>
      <c r="X62" s="18"/>
    </row>
    <row r="63" spans="1:24" ht="12.75">
      <c r="A63" s="291"/>
      <c r="B63" s="18"/>
      <c r="C63" s="18"/>
      <c r="D63" s="18"/>
      <c r="E63" s="18"/>
      <c r="F63" s="292"/>
      <c r="G63" s="18"/>
      <c r="H63" s="18"/>
      <c r="I63" s="18"/>
      <c r="J63" s="18"/>
      <c r="K63" s="18"/>
      <c r="L63" s="18"/>
      <c r="M63" s="18"/>
      <c r="N63" s="18"/>
      <c r="O63" s="18"/>
      <c r="P63" s="18"/>
      <c r="Q63" s="18"/>
      <c r="R63" s="18"/>
      <c r="S63" s="18"/>
      <c r="T63" s="18"/>
      <c r="U63" s="18"/>
      <c r="V63" s="18"/>
      <c r="W63" s="18"/>
      <c r="X63" s="18"/>
    </row>
    <row r="64" spans="1:24" ht="12.75">
      <c r="A64" s="291"/>
      <c r="B64" s="18"/>
      <c r="C64" s="18"/>
      <c r="D64" s="18"/>
      <c r="E64" s="18"/>
      <c r="F64" s="292"/>
      <c r="G64" s="18"/>
      <c r="H64" s="18"/>
      <c r="I64" s="18"/>
      <c r="J64" s="18"/>
      <c r="K64" s="18"/>
      <c r="L64" s="18"/>
      <c r="M64" s="18"/>
      <c r="N64" s="18"/>
      <c r="O64" s="18"/>
      <c r="P64" s="18"/>
      <c r="Q64" s="18"/>
      <c r="R64" s="18"/>
      <c r="S64" s="18"/>
      <c r="T64" s="18"/>
      <c r="U64" s="18"/>
      <c r="V64" s="18"/>
      <c r="W64" s="18"/>
      <c r="X64" s="18"/>
    </row>
    <row r="65" spans="1:24" ht="12.75">
      <c r="A65" s="291"/>
      <c r="B65" s="18"/>
      <c r="C65" s="18"/>
      <c r="D65" s="18"/>
      <c r="E65" s="18"/>
      <c r="F65" s="292"/>
      <c r="G65" s="18"/>
      <c r="H65" s="18"/>
      <c r="I65" s="18"/>
      <c r="J65" s="18"/>
      <c r="K65" s="18"/>
      <c r="L65" s="18"/>
      <c r="M65" s="18"/>
      <c r="N65" s="18"/>
      <c r="O65" s="18"/>
      <c r="P65" s="18"/>
      <c r="Q65" s="18"/>
      <c r="R65" s="18"/>
      <c r="S65" s="18"/>
      <c r="T65" s="18"/>
      <c r="U65" s="18"/>
      <c r="V65" s="18"/>
      <c r="W65" s="18"/>
      <c r="X65" s="18"/>
    </row>
    <row r="66" spans="1:24" ht="12.75">
      <c r="A66" s="291"/>
      <c r="B66" s="18"/>
      <c r="C66" s="18"/>
      <c r="D66" s="18"/>
      <c r="E66" s="18"/>
      <c r="F66" s="292"/>
      <c r="G66" s="18"/>
      <c r="H66" s="18"/>
      <c r="I66" s="18"/>
      <c r="J66" s="18"/>
      <c r="K66" s="18"/>
      <c r="L66" s="18"/>
      <c r="M66" s="18"/>
      <c r="N66" s="18"/>
      <c r="O66" s="18"/>
      <c r="P66" s="18"/>
      <c r="Q66" s="18"/>
      <c r="R66" s="18"/>
      <c r="S66" s="18"/>
      <c r="T66" s="18"/>
      <c r="U66" s="18"/>
      <c r="V66" s="18"/>
      <c r="W66" s="18"/>
      <c r="X66" s="18"/>
    </row>
    <row r="67" spans="1:24" ht="12.75" hidden="1">
      <c r="A67" s="291"/>
      <c r="B67" s="18"/>
      <c r="C67" s="18"/>
      <c r="D67" s="18"/>
      <c r="E67" s="18"/>
      <c r="F67" s="292"/>
      <c r="G67" s="18"/>
      <c r="H67" s="18"/>
      <c r="I67" s="18"/>
      <c r="J67" s="18"/>
      <c r="K67" s="18"/>
      <c r="L67" s="18"/>
      <c r="M67" s="18"/>
      <c r="N67" s="18"/>
      <c r="O67" s="18"/>
      <c r="P67" s="18"/>
      <c r="Q67" s="18"/>
      <c r="R67" s="18"/>
      <c r="S67" s="18"/>
      <c r="T67" s="18"/>
      <c r="U67" s="18"/>
      <c r="V67" s="18"/>
      <c r="W67" s="18"/>
      <c r="X67" s="18"/>
    </row>
    <row r="68" spans="1:24" ht="12.75" hidden="1">
      <c r="A68" s="291"/>
      <c r="B68" s="18"/>
      <c r="C68" s="18"/>
      <c r="D68" s="18"/>
      <c r="E68" s="18"/>
      <c r="F68" s="292"/>
      <c r="G68" s="18"/>
      <c r="H68" s="18"/>
      <c r="I68" s="18"/>
      <c r="J68" s="18"/>
      <c r="K68" s="18"/>
      <c r="L68" s="18"/>
      <c r="M68" s="18"/>
      <c r="N68" s="18"/>
      <c r="O68" s="18"/>
      <c r="P68" s="18"/>
      <c r="Q68" s="18"/>
      <c r="R68" s="18"/>
      <c r="S68" s="18"/>
      <c r="T68" s="18"/>
      <c r="U68" s="18"/>
      <c r="V68" s="18"/>
      <c r="W68" s="18"/>
      <c r="X68" s="18"/>
    </row>
    <row r="69" spans="1:24" ht="12.75" hidden="1">
      <c r="A69" s="291"/>
      <c r="B69" s="18"/>
      <c r="C69" s="18"/>
      <c r="D69" s="18"/>
      <c r="E69" s="18"/>
      <c r="F69" s="292"/>
      <c r="G69" s="18"/>
      <c r="H69" s="18"/>
      <c r="I69" s="18"/>
      <c r="J69" s="18"/>
      <c r="K69" s="18"/>
      <c r="L69" s="18"/>
      <c r="M69" s="18"/>
      <c r="N69" s="18"/>
      <c r="O69" s="18"/>
      <c r="P69" s="18"/>
      <c r="Q69" s="18"/>
      <c r="R69" s="18"/>
      <c r="S69" s="18"/>
      <c r="T69" s="18"/>
      <c r="U69" s="18"/>
      <c r="V69" s="18"/>
      <c r="W69" s="18"/>
      <c r="X69" s="18"/>
    </row>
    <row r="70" spans="1:24" ht="12.75" hidden="1">
      <c r="A70" s="291"/>
      <c r="B70" s="18"/>
      <c r="C70" s="18"/>
      <c r="D70" s="18"/>
      <c r="E70" s="18"/>
      <c r="F70" s="292"/>
      <c r="G70" s="18"/>
      <c r="H70" s="18"/>
      <c r="I70" s="18"/>
      <c r="J70" s="18"/>
      <c r="K70" s="18"/>
      <c r="L70" s="18"/>
      <c r="M70" s="18"/>
      <c r="N70" s="18"/>
      <c r="O70" s="18"/>
      <c r="P70" s="18"/>
      <c r="Q70" s="18"/>
      <c r="R70" s="18"/>
      <c r="S70" s="18"/>
      <c r="T70" s="18"/>
      <c r="U70" s="18"/>
      <c r="V70" s="18"/>
      <c r="W70" s="18"/>
      <c r="X70" s="18"/>
    </row>
    <row r="71" spans="1:24" ht="12.75" hidden="1">
      <c r="A71" s="291"/>
      <c r="B71" s="18"/>
      <c r="C71" s="18"/>
      <c r="D71" s="18"/>
      <c r="E71" s="18"/>
      <c r="F71" s="292"/>
      <c r="G71" s="18"/>
      <c r="H71" s="18"/>
      <c r="I71" s="18"/>
      <c r="J71" s="18"/>
      <c r="K71" s="18"/>
      <c r="L71" s="18"/>
      <c r="M71" s="18"/>
      <c r="N71" s="18"/>
      <c r="O71" s="18"/>
      <c r="P71" s="18"/>
      <c r="Q71" s="18"/>
      <c r="R71" s="18"/>
      <c r="S71" s="18"/>
      <c r="T71" s="18"/>
      <c r="U71" s="18"/>
      <c r="V71" s="18"/>
      <c r="W71" s="18"/>
      <c r="X71" s="18"/>
    </row>
    <row r="72" spans="1:24" ht="12.75" hidden="1">
      <c r="A72" s="291"/>
      <c r="B72" s="18"/>
      <c r="C72" s="18"/>
      <c r="D72" s="18"/>
      <c r="E72" s="18"/>
      <c r="F72" s="292"/>
      <c r="G72" s="18"/>
      <c r="H72" s="18"/>
      <c r="I72" s="18"/>
      <c r="J72" s="18"/>
      <c r="K72" s="18"/>
      <c r="L72" s="18"/>
      <c r="M72" s="18"/>
      <c r="N72" s="18"/>
      <c r="O72" s="18"/>
      <c r="P72" s="18"/>
      <c r="Q72" s="18"/>
      <c r="R72" s="18"/>
      <c r="S72" s="18"/>
      <c r="T72" s="18"/>
      <c r="U72" s="18"/>
      <c r="V72" s="18"/>
      <c r="W72" s="18"/>
      <c r="X72" s="18"/>
    </row>
    <row r="73" spans="1:24" ht="12.75" hidden="1">
      <c r="A73" s="291"/>
      <c r="B73" s="18"/>
      <c r="C73" s="18"/>
      <c r="D73" s="18"/>
      <c r="E73" s="18"/>
      <c r="F73" s="292"/>
      <c r="G73" s="18"/>
      <c r="H73" s="18"/>
      <c r="I73" s="18"/>
      <c r="J73" s="18"/>
      <c r="K73" s="18"/>
      <c r="L73" s="18"/>
      <c r="M73" s="18"/>
      <c r="N73" s="18"/>
      <c r="O73" s="18"/>
      <c r="P73" s="18"/>
      <c r="Q73" s="18"/>
      <c r="R73" s="18"/>
      <c r="S73" s="18"/>
      <c r="T73" s="18"/>
      <c r="U73" s="18"/>
      <c r="V73" s="18"/>
      <c r="W73" s="18"/>
      <c r="X73" s="18"/>
    </row>
    <row r="74" spans="1:24" ht="12.75" hidden="1">
      <c r="A74" s="291"/>
      <c r="B74" s="18"/>
      <c r="C74" s="18"/>
      <c r="D74" s="18"/>
      <c r="E74" s="18"/>
      <c r="F74" s="292"/>
      <c r="G74" s="18"/>
      <c r="H74" s="18"/>
      <c r="I74" s="18"/>
      <c r="J74" s="18"/>
      <c r="K74" s="18"/>
      <c r="L74" s="18"/>
      <c r="M74" s="18"/>
      <c r="N74" s="18"/>
      <c r="O74" s="18"/>
      <c r="P74" s="18"/>
      <c r="Q74" s="18"/>
      <c r="R74" s="18"/>
      <c r="S74" s="18"/>
      <c r="T74" s="18"/>
      <c r="U74" s="18"/>
      <c r="V74" s="18"/>
      <c r="W74" s="18"/>
      <c r="X74" s="18"/>
    </row>
    <row r="75" spans="1:24" ht="12.75" hidden="1">
      <c r="A75" s="291"/>
      <c r="B75" s="18"/>
      <c r="C75" s="18"/>
      <c r="D75" s="18"/>
      <c r="E75" s="18"/>
      <c r="F75" s="292"/>
      <c r="G75" s="18"/>
      <c r="H75" s="18"/>
      <c r="I75" s="18"/>
      <c r="J75" s="18"/>
      <c r="K75" s="18"/>
      <c r="L75" s="18"/>
      <c r="M75" s="18"/>
      <c r="N75" s="18"/>
      <c r="O75" s="18"/>
      <c r="P75" s="18"/>
      <c r="Q75" s="18"/>
      <c r="R75" s="18"/>
      <c r="S75" s="18"/>
      <c r="T75" s="18"/>
      <c r="U75" s="18"/>
      <c r="V75" s="18"/>
      <c r="W75" s="18"/>
      <c r="X75" s="18"/>
    </row>
    <row r="76" spans="1:24" ht="12.75" hidden="1">
      <c r="A76" s="291"/>
      <c r="B76" s="18"/>
      <c r="C76" s="18"/>
      <c r="D76" s="18"/>
      <c r="E76" s="18"/>
      <c r="F76" s="292"/>
      <c r="G76" s="18"/>
      <c r="H76" s="18"/>
      <c r="I76" s="18"/>
      <c r="J76" s="18"/>
      <c r="K76" s="18"/>
      <c r="L76" s="18"/>
      <c r="M76" s="18"/>
      <c r="N76" s="18"/>
      <c r="O76" s="18"/>
      <c r="P76" s="18"/>
      <c r="Q76" s="18"/>
      <c r="R76" s="18"/>
      <c r="S76" s="18"/>
      <c r="T76" s="18"/>
      <c r="U76" s="18"/>
      <c r="V76" s="18"/>
      <c r="W76" s="18"/>
      <c r="X76" s="18"/>
    </row>
    <row r="77" spans="1:24" ht="12.75" hidden="1">
      <c r="A77" s="291"/>
      <c r="B77" s="18"/>
      <c r="C77" s="18"/>
      <c r="D77" s="18"/>
      <c r="E77" s="18"/>
      <c r="F77" s="292"/>
      <c r="G77" s="18"/>
      <c r="H77" s="18"/>
      <c r="I77" s="18"/>
      <c r="J77" s="18"/>
      <c r="K77" s="18"/>
      <c r="L77" s="18"/>
      <c r="M77" s="18"/>
      <c r="N77" s="18"/>
      <c r="O77" s="18"/>
      <c r="P77" s="18"/>
      <c r="Q77" s="18"/>
      <c r="R77" s="18"/>
      <c r="S77" s="18"/>
      <c r="T77" s="18"/>
      <c r="U77" s="18"/>
      <c r="V77" s="18"/>
      <c r="W77" s="18"/>
      <c r="X77" s="18"/>
    </row>
    <row r="78" spans="1:24" ht="12.75" hidden="1">
      <c r="A78" s="291"/>
      <c r="B78" s="18"/>
      <c r="C78" s="18"/>
      <c r="D78" s="18"/>
      <c r="E78" s="18"/>
      <c r="F78" s="292"/>
      <c r="G78" s="18"/>
      <c r="H78" s="18"/>
      <c r="I78" s="18"/>
      <c r="J78" s="18"/>
      <c r="K78" s="18"/>
      <c r="L78" s="18"/>
      <c r="M78" s="18"/>
      <c r="N78" s="18"/>
      <c r="O78" s="18"/>
      <c r="P78" s="18"/>
      <c r="Q78" s="18"/>
      <c r="R78" s="18"/>
      <c r="S78" s="18"/>
      <c r="T78" s="18"/>
      <c r="U78" s="18"/>
      <c r="V78" s="18"/>
      <c r="W78" s="18"/>
      <c r="X78" s="18"/>
    </row>
    <row r="79" spans="1:24" ht="12.75" hidden="1">
      <c r="A79" s="291"/>
      <c r="B79" s="18"/>
      <c r="C79" s="18"/>
      <c r="D79" s="18"/>
      <c r="E79" s="18"/>
      <c r="F79" s="292"/>
      <c r="G79" s="18"/>
      <c r="H79" s="18"/>
      <c r="I79" s="18"/>
      <c r="J79" s="18"/>
      <c r="K79" s="18"/>
      <c r="L79" s="18"/>
      <c r="M79" s="18"/>
      <c r="N79" s="18"/>
      <c r="O79" s="18"/>
      <c r="P79" s="18"/>
      <c r="Q79" s="18"/>
      <c r="R79" s="18"/>
      <c r="S79" s="18"/>
      <c r="T79" s="18"/>
      <c r="U79" s="18"/>
      <c r="V79" s="18"/>
      <c r="W79" s="18"/>
      <c r="X79" s="18"/>
    </row>
    <row r="80" spans="1:24" ht="12.75" hidden="1">
      <c r="A80" s="291"/>
      <c r="B80" s="18"/>
      <c r="C80" s="18"/>
      <c r="D80" s="18"/>
      <c r="E80" s="18"/>
      <c r="F80" s="292"/>
      <c r="G80" s="18"/>
      <c r="H80" s="18"/>
      <c r="I80" s="18"/>
      <c r="J80" s="18"/>
      <c r="K80" s="18"/>
      <c r="L80" s="18"/>
      <c r="M80" s="18"/>
      <c r="N80" s="18"/>
      <c r="O80" s="18"/>
      <c r="P80" s="18"/>
      <c r="Q80" s="18"/>
      <c r="R80" s="18"/>
      <c r="S80" s="18"/>
      <c r="T80" s="18"/>
      <c r="U80" s="18"/>
      <c r="V80" s="18"/>
      <c r="W80" s="18"/>
      <c r="X80" s="18"/>
    </row>
    <row r="81" spans="1:24" ht="12.75" hidden="1">
      <c r="A81" s="291"/>
      <c r="B81" s="18"/>
      <c r="C81" s="18"/>
      <c r="D81" s="18"/>
      <c r="E81" s="18"/>
      <c r="F81" s="292"/>
      <c r="G81" s="18"/>
      <c r="H81" s="18"/>
      <c r="I81" s="18"/>
      <c r="J81" s="18"/>
      <c r="K81" s="18"/>
      <c r="L81" s="18"/>
      <c r="M81" s="18"/>
      <c r="N81" s="18"/>
      <c r="O81" s="18"/>
      <c r="P81" s="18"/>
      <c r="Q81" s="18"/>
      <c r="R81" s="18"/>
      <c r="S81" s="18"/>
      <c r="T81" s="18"/>
      <c r="U81" s="18"/>
      <c r="V81" s="18"/>
      <c r="W81" s="18"/>
      <c r="X81" s="18"/>
    </row>
    <row r="82" spans="1:24" ht="12.75" hidden="1">
      <c r="A82" s="291"/>
      <c r="B82" s="18"/>
      <c r="C82" s="18"/>
      <c r="D82" s="18"/>
      <c r="E82" s="18"/>
      <c r="F82" s="292"/>
      <c r="G82" s="18"/>
      <c r="H82" s="18"/>
      <c r="I82" s="18"/>
      <c r="J82" s="18"/>
      <c r="K82" s="18"/>
      <c r="L82" s="18"/>
      <c r="M82" s="18"/>
      <c r="N82" s="18"/>
      <c r="O82" s="18"/>
      <c r="P82" s="18"/>
      <c r="Q82" s="18"/>
      <c r="R82" s="18"/>
      <c r="S82" s="18"/>
      <c r="T82" s="18"/>
      <c r="U82" s="18"/>
      <c r="V82" s="18"/>
      <c r="W82" s="18"/>
      <c r="X82" s="18"/>
    </row>
    <row r="83" spans="1:24" ht="12.75" hidden="1">
      <c r="A83" s="291"/>
      <c r="B83" s="18"/>
      <c r="C83" s="18"/>
      <c r="D83" s="18"/>
      <c r="E83" s="18"/>
      <c r="F83" s="292"/>
      <c r="G83" s="18"/>
      <c r="H83" s="18"/>
      <c r="I83" s="18"/>
      <c r="J83" s="18"/>
      <c r="K83" s="18"/>
      <c r="L83" s="18"/>
      <c r="M83" s="18"/>
      <c r="N83" s="18"/>
      <c r="O83" s="18"/>
      <c r="P83" s="18"/>
      <c r="Q83" s="18"/>
      <c r="R83" s="18"/>
      <c r="S83" s="18"/>
      <c r="T83" s="18"/>
      <c r="U83" s="18"/>
      <c r="V83" s="18"/>
      <c r="W83" s="18"/>
      <c r="X83" s="18"/>
    </row>
    <row r="84" spans="1:24" ht="12.75" hidden="1">
      <c r="A84" s="291"/>
      <c r="B84" s="18"/>
      <c r="C84" s="18"/>
      <c r="D84" s="18"/>
      <c r="E84" s="18"/>
      <c r="F84" s="292"/>
      <c r="G84" s="18"/>
      <c r="H84" s="18"/>
      <c r="I84" s="18"/>
      <c r="J84" s="18"/>
      <c r="K84" s="18"/>
      <c r="L84" s="18"/>
      <c r="M84" s="18"/>
      <c r="N84" s="18"/>
      <c r="O84" s="18"/>
      <c r="P84" s="18"/>
      <c r="Q84" s="18"/>
      <c r="R84" s="18"/>
      <c r="S84" s="18"/>
      <c r="T84" s="18"/>
      <c r="U84" s="18"/>
      <c r="V84" s="18"/>
      <c r="W84" s="18"/>
      <c r="X84" s="18"/>
    </row>
    <row r="85" spans="1:24" ht="12.75" hidden="1">
      <c r="A85" s="291"/>
      <c r="B85" s="18"/>
      <c r="C85" s="18"/>
      <c r="D85" s="18"/>
      <c r="E85" s="18"/>
      <c r="F85" s="292"/>
      <c r="G85" s="18"/>
      <c r="H85" s="18"/>
      <c r="I85" s="18"/>
      <c r="J85" s="18"/>
      <c r="K85" s="18"/>
      <c r="L85" s="18"/>
      <c r="M85" s="18"/>
      <c r="N85" s="18"/>
      <c r="O85" s="18"/>
      <c r="P85" s="18"/>
      <c r="Q85" s="18"/>
      <c r="R85" s="18"/>
      <c r="S85" s="18"/>
      <c r="T85" s="18"/>
      <c r="U85" s="18"/>
      <c r="V85" s="18"/>
      <c r="W85" s="18"/>
      <c r="X85" s="18"/>
    </row>
    <row r="86" spans="1:24" ht="12.75" hidden="1">
      <c r="A86" s="291"/>
      <c r="B86" s="18"/>
      <c r="C86" s="18"/>
      <c r="D86" s="18"/>
      <c r="E86" s="18"/>
      <c r="F86" s="292"/>
      <c r="G86" s="18"/>
      <c r="H86" s="18"/>
      <c r="I86" s="18"/>
      <c r="J86" s="18"/>
      <c r="K86" s="18"/>
      <c r="L86" s="18"/>
      <c r="M86" s="18"/>
      <c r="N86" s="18"/>
      <c r="O86" s="18"/>
      <c r="P86" s="18"/>
      <c r="Q86" s="18"/>
      <c r="R86" s="18"/>
      <c r="S86" s="18"/>
      <c r="T86" s="18"/>
      <c r="U86" s="18"/>
      <c r="V86" s="18"/>
      <c r="W86" s="18"/>
      <c r="X86" s="18"/>
    </row>
    <row r="87" spans="1:24" ht="12.75" hidden="1">
      <c r="A87" s="291"/>
      <c r="B87" s="18"/>
      <c r="C87" s="18"/>
      <c r="D87" s="18"/>
      <c r="E87" s="18"/>
      <c r="F87" s="292"/>
      <c r="G87" s="18"/>
      <c r="H87" s="18"/>
      <c r="I87" s="18"/>
      <c r="J87" s="18"/>
      <c r="K87" s="18"/>
      <c r="L87" s="18"/>
      <c r="M87" s="18"/>
      <c r="N87" s="18"/>
      <c r="O87" s="18"/>
      <c r="P87" s="18"/>
      <c r="Q87" s="18"/>
      <c r="R87" s="18"/>
      <c r="S87" s="18"/>
      <c r="T87" s="18"/>
      <c r="U87" s="18"/>
      <c r="V87" s="18"/>
      <c r="W87" s="18"/>
      <c r="X87" s="18"/>
    </row>
    <row r="88" spans="1:24" ht="12.75" hidden="1">
      <c r="A88" s="291"/>
      <c r="B88" s="18"/>
      <c r="C88" s="18"/>
      <c r="D88" s="18"/>
      <c r="E88" s="18"/>
      <c r="F88" s="292"/>
      <c r="G88" s="18"/>
      <c r="H88" s="18"/>
      <c r="I88" s="18"/>
      <c r="J88" s="18"/>
      <c r="K88" s="18"/>
      <c r="L88" s="18"/>
      <c r="M88" s="18"/>
      <c r="N88" s="18"/>
      <c r="O88" s="18"/>
      <c r="P88" s="18"/>
      <c r="Q88" s="18"/>
      <c r="R88" s="18"/>
      <c r="S88" s="18"/>
      <c r="T88" s="18"/>
      <c r="U88" s="18"/>
      <c r="V88" s="18"/>
      <c r="W88" s="18"/>
      <c r="X88" s="18"/>
    </row>
    <row r="89" spans="1:24" ht="12.75" hidden="1">
      <c r="A89" s="291"/>
      <c r="B89" s="18"/>
      <c r="C89" s="18"/>
      <c r="D89" s="18"/>
      <c r="E89" s="18"/>
      <c r="F89" s="292"/>
      <c r="G89" s="18"/>
      <c r="H89" s="18"/>
      <c r="I89" s="18"/>
      <c r="J89" s="18"/>
      <c r="K89" s="18"/>
      <c r="L89" s="18"/>
      <c r="M89" s="18"/>
      <c r="N89" s="18"/>
      <c r="O89" s="18"/>
      <c r="P89" s="18"/>
      <c r="Q89" s="18"/>
      <c r="R89" s="18"/>
      <c r="S89" s="18"/>
      <c r="T89" s="18"/>
      <c r="U89" s="18"/>
      <c r="V89" s="18"/>
      <c r="W89" s="18"/>
      <c r="X89" s="18"/>
    </row>
    <row r="90" spans="1:24" ht="12.75" hidden="1">
      <c r="A90" s="291"/>
      <c r="B90" s="18"/>
      <c r="C90" s="18"/>
      <c r="D90" s="18"/>
      <c r="E90" s="18"/>
      <c r="F90" s="292"/>
      <c r="G90" s="18"/>
      <c r="H90" s="18"/>
      <c r="I90" s="18"/>
      <c r="J90" s="18"/>
      <c r="K90" s="18"/>
      <c r="L90" s="18"/>
      <c r="M90" s="18"/>
      <c r="N90" s="18"/>
      <c r="O90" s="18"/>
      <c r="P90" s="18"/>
      <c r="Q90" s="18"/>
      <c r="R90" s="18"/>
      <c r="S90" s="18"/>
      <c r="T90" s="18"/>
      <c r="U90" s="18"/>
      <c r="V90" s="18"/>
      <c r="W90" s="18"/>
      <c r="X90" s="18"/>
    </row>
    <row r="91" spans="1:24" ht="12.75" hidden="1">
      <c r="A91" s="291"/>
      <c r="B91" s="18"/>
      <c r="C91" s="18"/>
      <c r="D91" s="18"/>
      <c r="E91" s="18"/>
      <c r="F91" s="292"/>
      <c r="G91" s="293" t="s">
        <v>234</v>
      </c>
      <c r="H91" s="293" t="s">
        <v>233</v>
      </c>
      <c r="I91" s="293" t="s">
        <v>217</v>
      </c>
      <c r="J91" s="293" t="s">
        <v>227</v>
      </c>
      <c r="K91" s="293" t="s">
        <v>218</v>
      </c>
      <c r="L91" s="293" t="s">
        <v>226</v>
      </c>
      <c r="M91" s="293" t="s">
        <v>219</v>
      </c>
      <c r="N91" s="293" t="s">
        <v>235</v>
      </c>
      <c r="O91" s="293" t="s">
        <v>236</v>
      </c>
      <c r="P91" s="293" t="s">
        <v>237</v>
      </c>
      <c r="Q91" s="293" t="s">
        <v>238</v>
      </c>
      <c r="R91" s="293" t="s">
        <v>239</v>
      </c>
      <c r="S91" s="18"/>
      <c r="T91" s="18"/>
      <c r="U91" s="18"/>
      <c r="V91" s="18"/>
      <c r="W91" s="18"/>
      <c r="X91" s="18"/>
    </row>
    <row r="92" spans="1:24" ht="12.75" hidden="1">
      <c r="A92" s="291"/>
      <c r="B92" s="18"/>
      <c r="C92" s="18"/>
      <c r="D92" s="18"/>
      <c r="E92" s="18"/>
      <c r="F92" s="292"/>
      <c r="G92" s="293" t="s">
        <v>233</v>
      </c>
      <c r="H92" s="293" t="s">
        <v>217</v>
      </c>
      <c r="I92" s="293" t="s">
        <v>227</v>
      </c>
      <c r="J92" s="293" t="s">
        <v>218</v>
      </c>
      <c r="K92" s="293" t="s">
        <v>226</v>
      </c>
      <c r="L92" s="293" t="s">
        <v>219</v>
      </c>
      <c r="M92" s="293" t="s">
        <v>235</v>
      </c>
      <c r="N92" s="293" t="s">
        <v>236</v>
      </c>
      <c r="O92" s="293" t="s">
        <v>237</v>
      </c>
      <c r="P92" s="293" t="s">
        <v>238</v>
      </c>
      <c r="Q92" s="293" t="s">
        <v>239</v>
      </c>
      <c r="R92" s="293" t="s">
        <v>234</v>
      </c>
      <c r="S92" s="18"/>
      <c r="T92" s="18"/>
      <c r="U92" s="18"/>
      <c r="V92" s="18"/>
      <c r="W92" s="18"/>
      <c r="X92" s="18"/>
    </row>
    <row r="93" spans="1:24" ht="12.75" hidden="1">
      <c r="A93" s="291"/>
      <c r="B93" s="18"/>
      <c r="C93" s="18"/>
      <c r="D93" s="18"/>
      <c r="E93" s="18"/>
      <c r="F93" s="292"/>
      <c r="G93" s="293" t="s">
        <v>217</v>
      </c>
      <c r="H93" s="293" t="s">
        <v>227</v>
      </c>
      <c r="I93" s="293" t="s">
        <v>218</v>
      </c>
      <c r="J93" s="293" t="s">
        <v>226</v>
      </c>
      <c r="K93" s="293" t="s">
        <v>219</v>
      </c>
      <c r="L93" s="293" t="s">
        <v>235</v>
      </c>
      <c r="M93" s="293" t="s">
        <v>236</v>
      </c>
      <c r="N93" s="293" t="s">
        <v>237</v>
      </c>
      <c r="O93" s="293" t="s">
        <v>238</v>
      </c>
      <c r="P93" s="293" t="s">
        <v>239</v>
      </c>
      <c r="Q93" s="293" t="s">
        <v>234</v>
      </c>
      <c r="R93" s="293" t="s">
        <v>233</v>
      </c>
      <c r="S93" s="18"/>
      <c r="T93" s="18"/>
      <c r="U93" s="18"/>
      <c r="V93" s="18"/>
      <c r="W93" s="18"/>
      <c r="X93" s="18"/>
    </row>
    <row r="94" spans="1:24" ht="12.75" hidden="1">
      <c r="A94" s="291"/>
      <c r="B94" s="18"/>
      <c r="C94" s="18"/>
      <c r="D94" s="18"/>
      <c r="E94" s="18"/>
      <c r="F94" s="292"/>
      <c r="G94" s="293" t="s">
        <v>227</v>
      </c>
      <c r="H94" s="293" t="s">
        <v>218</v>
      </c>
      <c r="I94" s="293" t="s">
        <v>226</v>
      </c>
      <c r="J94" s="293" t="s">
        <v>219</v>
      </c>
      <c r="K94" s="293" t="s">
        <v>235</v>
      </c>
      <c r="L94" s="293" t="s">
        <v>236</v>
      </c>
      <c r="M94" s="293" t="s">
        <v>237</v>
      </c>
      <c r="N94" s="293" t="s">
        <v>238</v>
      </c>
      <c r="O94" s="293" t="s">
        <v>239</v>
      </c>
      <c r="P94" s="293" t="s">
        <v>234</v>
      </c>
      <c r="Q94" s="293" t="s">
        <v>233</v>
      </c>
      <c r="R94" s="293" t="s">
        <v>217</v>
      </c>
      <c r="S94" s="18"/>
      <c r="T94" s="18"/>
      <c r="U94" s="18"/>
      <c r="V94" s="18"/>
      <c r="W94" s="18"/>
      <c r="X94" s="18"/>
    </row>
    <row r="95" spans="1:24" ht="12.75" hidden="1">
      <c r="A95" s="291"/>
      <c r="B95" s="18"/>
      <c r="C95" s="18"/>
      <c r="D95" s="18"/>
      <c r="E95" s="18"/>
      <c r="F95" s="292"/>
      <c r="G95" s="293" t="s">
        <v>218</v>
      </c>
      <c r="H95" s="293" t="s">
        <v>226</v>
      </c>
      <c r="I95" s="293" t="s">
        <v>219</v>
      </c>
      <c r="J95" s="293" t="s">
        <v>235</v>
      </c>
      <c r="K95" s="293" t="s">
        <v>236</v>
      </c>
      <c r="L95" s="293" t="s">
        <v>237</v>
      </c>
      <c r="M95" s="293" t="s">
        <v>238</v>
      </c>
      <c r="N95" s="293" t="s">
        <v>239</v>
      </c>
      <c r="O95" s="293" t="s">
        <v>234</v>
      </c>
      <c r="P95" s="293" t="s">
        <v>233</v>
      </c>
      <c r="Q95" s="293" t="s">
        <v>217</v>
      </c>
      <c r="R95" s="293" t="s">
        <v>227</v>
      </c>
      <c r="S95" s="18"/>
      <c r="T95" s="18"/>
      <c r="U95" s="18"/>
      <c r="V95" s="18"/>
      <c r="W95" s="18"/>
      <c r="X95" s="18"/>
    </row>
    <row r="96" spans="1:24" ht="12.75" hidden="1">
      <c r="A96" s="291"/>
      <c r="B96" s="18"/>
      <c r="C96" s="18"/>
      <c r="D96" s="18"/>
      <c r="E96" s="18"/>
      <c r="F96" s="292"/>
      <c r="G96" s="293" t="s">
        <v>226</v>
      </c>
      <c r="H96" s="293" t="s">
        <v>219</v>
      </c>
      <c r="I96" s="293" t="s">
        <v>235</v>
      </c>
      <c r="J96" s="293" t="s">
        <v>236</v>
      </c>
      <c r="K96" s="293" t="s">
        <v>237</v>
      </c>
      <c r="L96" s="293" t="s">
        <v>238</v>
      </c>
      <c r="M96" s="293" t="s">
        <v>239</v>
      </c>
      <c r="N96" s="293" t="s">
        <v>234</v>
      </c>
      <c r="O96" s="293" t="s">
        <v>233</v>
      </c>
      <c r="P96" s="293" t="s">
        <v>217</v>
      </c>
      <c r="Q96" s="293" t="s">
        <v>227</v>
      </c>
      <c r="R96" s="293" t="s">
        <v>218</v>
      </c>
      <c r="S96" s="18"/>
      <c r="T96" s="18"/>
      <c r="U96" s="18"/>
      <c r="V96" s="18"/>
      <c r="W96" s="18"/>
      <c r="X96" s="18"/>
    </row>
    <row r="97" spans="1:24" ht="12.75" hidden="1">
      <c r="A97" s="291"/>
      <c r="B97" s="18"/>
      <c r="C97" s="18"/>
      <c r="D97" s="18"/>
      <c r="E97" s="18"/>
      <c r="F97" s="292"/>
      <c r="G97" s="293" t="s">
        <v>219</v>
      </c>
      <c r="H97" s="293" t="s">
        <v>235</v>
      </c>
      <c r="I97" s="293" t="s">
        <v>236</v>
      </c>
      <c r="J97" s="293" t="s">
        <v>237</v>
      </c>
      <c r="K97" s="293" t="s">
        <v>238</v>
      </c>
      <c r="L97" s="293" t="s">
        <v>239</v>
      </c>
      <c r="M97" s="293" t="s">
        <v>234</v>
      </c>
      <c r="N97" s="293" t="s">
        <v>233</v>
      </c>
      <c r="O97" s="293" t="s">
        <v>217</v>
      </c>
      <c r="P97" s="293" t="s">
        <v>227</v>
      </c>
      <c r="Q97" s="293" t="s">
        <v>218</v>
      </c>
      <c r="R97" s="293" t="s">
        <v>226</v>
      </c>
      <c r="S97" s="18"/>
      <c r="T97" s="18"/>
      <c r="U97" s="18"/>
      <c r="V97" s="18"/>
      <c r="W97" s="18"/>
      <c r="X97" s="18"/>
    </row>
    <row r="98" spans="1:24" ht="12.75" hidden="1">
      <c r="A98" s="291"/>
      <c r="B98" s="18"/>
      <c r="C98" s="18"/>
      <c r="D98" s="18"/>
      <c r="E98" s="18"/>
      <c r="F98" s="292"/>
      <c r="G98" s="293" t="s">
        <v>235</v>
      </c>
      <c r="H98" s="293" t="s">
        <v>236</v>
      </c>
      <c r="I98" s="293" t="s">
        <v>237</v>
      </c>
      <c r="J98" s="293" t="s">
        <v>238</v>
      </c>
      <c r="K98" s="293" t="s">
        <v>239</v>
      </c>
      <c r="L98" s="293" t="s">
        <v>234</v>
      </c>
      <c r="M98" s="293" t="s">
        <v>233</v>
      </c>
      <c r="N98" s="293" t="s">
        <v>217</v>
      </c>
      <c r="O98" s="293" t="s">
        <v>227</v>
      </c>
      <c r="P98" s="293" t="s">
        <v>218</v>
      </c>
      <c r="Q98" s="293" t="s">
        <v>226</v>
      </c>
      <c r="R98" s="293" t="s">
        <v>219</v>
      </c>
      <c r="S98" s="18"/>
      <c r="T98" s="18"/>
      <c r="U98" s="18"/>
      <c r="V98" s="18"/>
      <c r="W98" s="18"/>
      <c r="X98" s="18"/>
    </row>
    <row r="99" spans="1:24" ht="12.75" hidden="1">
      <c r="A99" s="291"/>
      <c r="B99" s="18"/>
      <c r="C99" s="18"/>
      <c r="D99" s="18"/>
      <c r="E99" s="18"/>
      <c r="F99" s="292"/>
      <c r="G99" s="293" t="s">
        <v>236</v>
      </c>
      <c r="H99" s="293" t="s">
        <v>237</v>
      </c>
      <c r="I99" s="293" t="s">
        <v>238</v>
      </c>
      <c r="J99" s="293" t="s">
        <v>239</v>
      </c>
      <c r="K99" s="293" t="s">
        <v>234</v>
      </c>
      <c r="L99" s="293" t="s">
        <v>233</v>
      </c>
      <c r="M99" s="293" t="s">
        <v>217</v>
      </c>
      <c r="N99" s="293" t="s">
        <v>227</v>
      </c>
      <c r="O99" s="293" t="s">
        <v>218</v>
      </c>
      <c r="P99" s="293" t="s">
        <v>226</v>
      </c>
      <c r="Q99" s="293" t="s">
        <v>219</v>
      </c>
      <c r="R99" s="293" t="s">
        <v>235</v>
      </c>
      <c r="S99" s="18"/>
      <c r="T99" s="18"/>
      <c r="U99" s="18"/>
      <c r="V99" s="18"/>
      <c r="W99" s="18"/>
      <c r="X99" s="18"/>
    </row>
    <row r="100" spans="1:24" ht="12.75" hidden="1">
      <c r="A100" s="291"/>
      <c r="B100" s="18"/>
      <c r="C100" s="18"/>
      <c r="D100" s="18"/>
      <c r="E100" s="18"/>
      <c r="F100" s="292"/>
      <c r="G100" s="293" t="s">
        <v>237</v>
      </c>
      <c r="H100" s="293" t="s">
        <v>238</v>
      </c>
      <c r="I100" s="293" t="s">
        <v>239</v>
      </c>
      <c r="J100" s="293" t="s">
        <v>234</v>
      </c>
      <c r="K100" s="293" t="s">
        <v>233</v>
      </c>
      <c r="L100" s="293" t="s">
        <v>217</v>
      </c>
      <c r="M100" s="293" t="s">
        <v>227</v>
      </c>
      <c r="N100" s="293" t="s">
        <v>218</v>
      </c>
      <c r="O100" s="293" t="s">
        <v>226</v>
      </c>
      <c r="P100" s="293" t="s">
        <v>219</v>
      </c>
      <c r="Q100" s="293" t="s">
        <v>235</v>
      </c>
      <c r="R100" s="293" t="s">
        <v>236</v>
      </c>
      <c r="S100" s="18"/>
      <c r="T100" s="18"/>
      <c r="U100" s="18"/>
      <c r="V100" s="18"/>
      <c r="W100" s="18"/>
      <c r="X100" s="18"/>
    </row>
    <row r="101" spans="1:24" ht="12.75" hidden="1">
      <c r="A101" s="291"/>
      <c r="B101" s="18"/>
      <c r="C101" s="18"/>
      <c r="D101" s="18"/>
      <c r="E101" s="18"/>
      <c r="F101" s="292"/>
      <c r="G101" s="293" t="s">
        <v>238</v>
      </c>
      <c r="H101" s="293" t="s">
        <v>239</v>
      </c>
      <c r="I101" s="293" t="s">
        <v>240</v>
      </c>
      <c r="J101" s="293" t="s">
        <v>233</v>
      </c>
      <c r="K101" s="293" t="s">
        <v>217</v>
      </c>
      <c r="L101" s="293" t="s">
        <v>227</v>
      </c>
      <c r="M101" s="293" t="s">
        <v>218</v>
      </c>
      <c r="N101" s="293" t="s">
        <v>226</v>
      </c>
      <c r="O101" s="293" t="s">
        <v>219</v>
      </c>
      <c r="P101" s="293" t="s">
        <v>235</v>
      </c>
      <c r="Q101" s="293" t="s">
        <v>236</v>
      </c>
      <c r="R101" s="293" t="s">
        <v>237</v>
      </c>
      <c r="S101" s="18"/>
      <c r="T101" s="18"/>
      <c r="U101" s="18"/>
      <c r="V101" s="18"/>
      <c r="W101" s="18"/>
      <c r="X101" s="18"/>
    </row>
    <row r="102" spans="1:24" ht="12.75" hidden="1">
      <c r="A102" s="291"/>
      <c r="B102" s="18"/>
      <c r="C102" s="18"/>
      <c r="D102" s="18"/>
      <c r="E102" s="18"/>
      <c r="F102" s="292"/>
      <c r="G102" s="293" t="s">
        <v>239</v>
      </c>
      <c r="H102" s="293" t="s">
        <v>234</v>
      </c>
      <c r="I102" s="293" t="s">
        <v>233</v>
      </c>
      <c r="J102" s="293" t="s">
        <v>217</v>
      </c>
      <c r="K102" s="293" t="s">
        <v>227</v>
      </c>
      <c r="L102" s="293" t="s">
        <v>218</v>
      </c>
      <c r="M102" s="293" t="s">
        <v>226</v>
      </c>
      <c r="N102" s="293" t="s">
        <v>219</v>
      </c>
      <c r="O102" s="293" t="s">
        <v>235</v>
      </c>
      <c r="P102" s="293" t="s">
        <v>236</v>
      </c>
      <c r="Q102" s="293" t="s">
        <v>241</v>
      </c>
      <c r="R102" s="293" t="s">
        <v>238</v>
      </c>
      <c r="S102" s="18"/>
      <c r="T102" s="18"/>
      <c r="U102" s="18"/>
      <c r="V102" s="18"/>
      <c r="W102" s="18"/>
      <c r="X102" s="18"/>
    </row>
    <row r="103" spans="1:24" ht="12.75" hidden="1">
      <c r="A103" s="291"/>
      <c r="B103" s="18"/>
      <c r="C103" s="18"/>
      <c r="D103" s="18"/>
      <c r="E103" s="18"/>
      <c r="F103" s="292"/>
      <c r="G103" s="18"/>
      <c r="H103" s="18"/>
      <c r="I103" s="18"/>
      <c r="J103" s="18"/>
      <c r="K103" s="18"/>
      <c r="L103" s="18"/>
      <c r="M103" s="18"/>
      <c r="N103" s="18"/>
      <c r="O103" s="18"/>
      <c r="P103" s="18"/>
      <c r="Q103" s="18"/>
      <c r="R103" s="18"/>
      <c r="S103" s="18"/>
      <c r="T103" s="18"/>
      <c r="U103" s="18"/>
      <c r="V103" s="18"/>
      <c r="W103" s="18"/>
      <c r="X103" s="18"/>
    </row>
    <row r="104" spans="1:24" ht="12.75" hidden="1">
      <c r="A104" s="291"/>
      <c r="B104" s="18"/>
      <c r="C104" s="18"/>
      <c r="D104" s="18"/>
      <c r="E104" s="18"/>
      <c r="F104" s="292"/>
      <c r="G104" s="18"/>
      <c r="H104" s="18"/>
      <c r="I104" s="18"/>
      <c r="J104" s="18"/>
      <c r="K104" s="18"/>
      <c r="L104" s="18"/>
      <c r="M104" s="18"/>
      <c r="N104" s="18"/>
      <c r="O104" s="18"/>
      <c r="P104" s="18"/>
      <c r="Q104" s="18"/>
      <c r="R104" s="18"/>
      <c r="S104" s="18"/>
      <c r="T104" s="18"/>
      <c r="U104" s="18"/>
      <c r="V104" s="18"/>
      <c r="W104" s="18"/>
      <c r="X104" s="18"/>
    </row>
    <row r="105" spans="1:24" ht="12.75" hidden="1">
      <c r="A105" s="291"/>
      <c r="B105" s="18"/>
      <c r="C105" s="18"/>
      <c r="D105" s="18"/>
      <c r="E105" s="18"/>
      <c r="F105" s="292"/>
      <c r="G105" s="18"/>
      <c r="H105" s="18"/>
      <c r="I105" s="18"/>
      <c r="J105" s="18"/>
      <c r="K105" s="18"/>
      <c r="L105" s="18"/>
      <c r="M105" s="18"/>
      <c r="N105" s="18"/>
      <c r="O105" s="18"/>
      <c r="P105" s="18"/>
      <c r="Q105" s="18"/>
      <c r="R105" s="18"/>
      <c r="S105" s="18"/>
      <c r="T105" s="18"/>
      <c r="U105" s="18"/>
      <c r="V105" s="18"/>
      <c r="W105" s="18"/>
      <c r="X105" s="18"/>
    </row>
    <row r="106" spans="1:24" ht="12.75" hidden="1">
      <c r="A106" s="291"/>
      <c r="B106" s="18"/>
      <c r="C106" s="18"/>
      <c r="D106" s="18"/>
      <c r="E106" s="18"/>
      <c r="F106" s="292"/>
      <c r="G106" s="18"/>
      <c r="H106" s="18"/>
      <c r="I106" s="18"/>
      <c r="J106" s="18"/>
      <c r="K106" s="18"/>
      <c r="L106" s="18"/>
      <c r="M106" s="18"/>
      <c r="N106" s="18"/>
      <c r="O106" s="18"/>
      <c r="P106" s="18"/>
      <c r="Q106" s="18"/>
      <c r="R106" s="18"/>
      <c r="S106" s="18"/>
      <c r="T106" s="18"/>
      <c r="U106" s="18"/>
      <c r="V106" s="18"/>
      <c r="W106" s="18"/>
      <c r="X106" s="18"/>
    </row>
    <row r="107" spans="1:24" ht="12.75" hidden="1">
      <c r="A107" s="291"/>
      <c r="B107" s="18"/>
      <c r="C107" s="18"/>
      <c r="D107" s="18"/>
      <c r="E107" s="18"/>
      <c r="F107" s="292"/>
      <c r="G107" s="18"/>
      <c r="H107" s="18"/>
      <c r="I107" s="18"/>
      <c r="J107" s="18"/>
      <c r="K107" s="18"/>
      <c r="L107" s="18"/>
      <c r="M107" s="18"/>
      <c r="N107" s="18"/>
      <c r="O107" s="18"/>
      <c r="P107" s="18"/>
      <c r="Q107" s="18"/>
      <c r="R107" s="18"/>
      <c r="S107" s="18"/>
      <c r="T107" s="18"/>
      <c r="U107" s="18"/>
      <c r="V107" s="18"/>
      <c r="W107" s="18"/>
      <c r="X107" s="18"/>
    </row>
    <row r="108" spans="1:24" ht="12.75" hidden="1">
      <c r="A108" s="291"/>
      <c r="B108" s="18"/>
      <c r="C108" s="18"/>
      <c r="D108" s="18"/>
      <c r="E108" s="18"/>
      <c r="F108" s="292"/>
      <c r="G108" s="18"/>
      <c r="H108" s="18"/>
      <c r="I108" s="18"/>
      <c r="J108" s="18"/>
      <c r="K108" s="18"/>
      <c r="L108" s="18"/>
      <c r="M108" s="18"/>
      <c r="N108" s="18"/>
      <c r="O108" s="18"/>
      <c r="P108" s="18"/>
      <c r="Q108" s="18"/>
      <c r="R108" s="18"/>
      <c r="S108" s="18"/>
      <c r="T108" s="18"/>
      <c r="U108" s="18"/>
      <c r="V108" s="18"/>
      <c r="W108" s="18"/>
      <c r="X108" s="18"/>
    </row>
    <row r="109" spans="1:24" ht="12.75" hidden="1">
      <c r="A109" s="291"/>
      <c r="B109" s="18"/>
      <c r="C109" s="18"/>
      <c r="D109" s="18"/>
      <c r="E109" s="18"/>
      <c r="F109" s="292"/>
      <c r="G109" s="18"/>
      <c r="H109" s="18"/>
      <c r="I109" s="18"/>
      <c r="J109" s="18"/>
      <c r="K109" s="18"/>
      <c r="L109" s="18"/>
      <c r="M109" s="18"/>
      <c r="N109" s="18"/>
      <c r="O109" s="18"/>
      <c r="P109" s="18"/>
      <c r="Q109" s="18"/>
      <c r="R109" s="18"/>
      <c r="S109" s="18"/>
      <c r="T109" s="18"/>
      <c r="U109" s="18"/>
      <c r="V109" s="18"/>
      <c r="W109" s="18"/>
      <c r="X109" s="18"/>
    </row>
    <row r="110" spans="1:24" ht="12.75" hidden="1">
      <c r="A110" s="291"/>
      <c r="B110" s="18"/>
      <c r="C110" s="18"/>
      <c r="D110" s="18"/>
      <c r="E110" s="18"/>
      <c r="F110" s="292"/>
      <c r="G110" s="18"/>
      <c r="H110" s="18"/>
      <c r="I110" s="18"/>
      <c r="J110" s="18"/>
      <c r="K110" s="18"/>
      <c r="L110" s="18"/>
      <c r="M110" s="18"/>
      <c r="N110" s="18"/>
      <c r="O110" s="18"/>
      <c r="P110" s="18"/>
      <c r="Q110" s="18"/>
      <c r="R110" s="18"/>
      <c r="S110" s="18"/>
      <c r="T110" s="18"/>
      <c r="U110" s="18"/>
      <c r="V110" s="18"/>
      <c r="W110" s="18"/>
      <c r="X110" s="18"/>
    </row>
    <row r="111" spans="1:24" ht="12.75" hidden="1">
      <c r="A111" s="291"/>
      <c r="B111" s="18"/>
      <c r="C111" s="18"/>
      <c r="D111" s="18"/>
      <c r="E111" s="18"/>
      <c r="F111" s="292"/>
      <c r="G111" s="18"/>
      <c r="H111" s="18"/>
      <c r="I111" s="18"/>
      <c r="J111" s="18"/>
      <c r="K111" s="18"/>
      <c r="L111" s="18"/>
      <c r="M111" s="18"/>
      <c r="N111" s="18"/>
      <c r="O111" s="18"/>
      <c r="P111" s="18"/>
      <c r="Q111" s="18"/>
      <c r="R111" s="18"/>
      <c r="S111" s="18"/>
      <c r="T111" s="18"/>
      <c r="U111" s="18"/>
      <c r="V111" s="18"/>
      <c r="W111" s="18"/>
      <c r="X111" s="18"/>
    </row>
    <row r="112" spans="1:24" ht="12.75" hidden="1">
      <c r="A112" s="291"/>
      <c r="B112" s="18"/>
      <c r="C112" s="18"/>
      <c r="D112" s="18"/>
      <c r="E112" s="18"/>
      <c r="F112" s="292"/>
      <c r="G112" s="18"/>
      <c r="H112" s="18"/>
      <c r="I112" s="18"/>
      <c r="J112" s="18"/>
      <c r="K112" s="18"/>
      <c r="L112" s="18"/>
      <c r="M112" s="18"/>
      <c r="N112" s="18"/>
      <c r="O112" s="18"/>
      <c r="P112" s="18"/>
      <c r="Q112" s="18"/>
      <c r="R112" s="18"/>
      <c r="S112" s="18"/>
      <c r="T112" s="18"/>
      <c r="U112" s="18"/>
      <c r="V112" s="18"/>
      <c r="W112" s="18"/>
      <c r="X112" s="18"/>
    </row>
    <row r="113" spans="1:24" ht="12.75" hidden="1">
      <c r="A113" s="291"/>
      <c r="B113" s="18"/>
      <c r="C113" s="18"/>
      <c r="D113" s="18"/>
      <c r="E113" s="18"/>
      <c r="F113" s="292"/>
      <c r="G113" s="18"/>
      <c r="H113" s="18"/>
      <c r="I113" s="18"/>
      <c r="J113" s="18"/>
      <c r="K113" s="18"/>
      <c r="L113" s="18"/>
      <c r="M113" s="18"/>
      <c r="N113" s="18"/>
      <c r="O113" s="18"/>
      <c r="P113" s="18"/>
      <c r="Q113" s="18"/>
      <c r="R113" s="18"/>
      <c r="S113" s="18"/>
      <c r="T113" s="18"/>
      <c r="U113" s="18"/>
      <c r="V113" s="18"/>
      <c r="W113" s="18"/>
      <c r="X113" s="18"/>
    </row>
    <row r="114" spans="1:24" ht="12.75" hidden="1">
      <c r="A114" s="291"/>
      <c r="B114" s="18"/>
      <c r="C114" s="18"/>
      <c r="D114" s="18"/>
      <c r="E114" s="18"/>
      <c r="F114" s="292"/>
      <c r="G114" s="18"/>
      <c r="H114" s="18"/>
      <c r="I114" s="18"/>
      <c r="J114" s="18"/>
      <c r="K114" s="18"/>
      <c r="L114" s="18"/>
      <c r="M114" s="18"/>
      <c r="N114" s="18"/>
      <c r="O114" s="18"/>
      <c r="P114" s="18"/>
      <c r="Q114" s="18"/>
      <c r="R114" s="18"/>
      <c r="S114" s="18"/>
      <c r="T114" s="18"/>
      <c r="U114" s="18"/>
      <c r="V114" s="18"/>
      <c r="W114" s="18"/>
      <c r="X114" s="18"/>
    </row>
    <row r="115" spans="1:24" ht="12.75" hidden="1">
      <c r="A115" s="291"/>
      <c r="B115" s="18"/>
      <c r="C115" s="18"/>
      <c r="D115" s="18"/>
      <c r="E115" s="18"/>
      <c r="F115" s="292"/>
      <c r="G115" s="18"/>
      <c r="H115" s="18"/>
      <c r="I115" s="18"/>
      <c r="J115" s="18"/>
      <c r="K115" s="18"/>
      <c r="L115" s="18"/>
      <c r="M115" s="18"/>
      <c r="N115" s="18"/>
      <c r="O115" s="18"/>
      <c r="P115" s="18"/>
      <c r="Q115" s="18"/>
      <c r="R115" s="18"/>
      <c r="S115" s="18"/>
      <c r="T115" s="18"/>
      <c r="U115" s="18"/>
      <c r="V115" s="18"/>
      <c r="W115" s="18"/>
      <c r="X115" s="18"/>
    </row>
    <row r="116" spans="1:24" ht="12.75" hidden="1">
      <c r="A116" s="291"/>
      <c r="B116" s="18"/>
      <c r="C116" s="18"/>
      <c r="D116" s="18"/>
      <c r="E116" s="18"/>
      <c r="F116" s="292"/>
      <c r="G116" s="18"/>
      <c r="H116" s="18"/>
      <c r="I116" s="18"/>
      <c r="J116" s="18"/>
      <c r="K116" s="18"/>
      <c r="L116" s="18"/>
      <c r="M116" s="18"/>
      <c r="N116" s="18"/>
      <c r="O116" s="18"/>
      <c r="P116" s="18"/>
      <c r="Q116" s="18"/>
      <c r="R116" s="18"/>
      <c r="S116" s="18"/>
      <c r="T116" s="18"/>
      <c r="U116" s="18"/>
      <c r="V116" s="18"/>
      <c r="W116" s="18"/>
      <c r="X116" s="18"/>
    </row>
    <row r="117" spans="1:24" ht="12.75" hidden="1">
      <c r="A117" s="291"/>
      <c r="B117" s="18"/>
      <c r="C117" s="18"/>
      <c r="D117" s="18"/>
      <c r="E117" s="18"/>
      <c r="F117" s="292"/>
      <c r="G117" s="18"/>
      <c r="H117" s="18"/>
      <c r="I117" s="18"/>
      <c r="J117" s="18"/>
      <c r="K117" s="18"/>
      <c r="L117" s="18"/>
      <c r="M117" s="18"/>
      <c r="N117" s="18"/>
      <c r="O117" s="18"/>
      <c r="P117" s="18"/>
      <c r="Q117" s="18"/>
      <c r="R117" s="18"/>
      <c r="S117" s="18"/>
      <c r="T117" s="18"/>
      <c r="U117" s="18"/>
      <c r="V117" s="18"/>
      <c r="W117" s="18"/>
      <c r="X117" s="18"/>
    </row>
    <row r="118" spans="1:24" ht="12.75" hidden="1">
      <c r="A118" s="291"/>
      <c r="B118" s="18"/>
      <c r="C118" s="18"/>
      <c r="D118" s="18"/>
      <c r="E118" s="18"/>
      <c r="F118" s="292"/>
      <c r="G118" s="18"/>
      <c r="H118" s="18"/>
      <c r="I118" s="18"/>
      <c r="J118" s="18"/>
      <c r="K118" s="18"/>
      <c r="L118" s="18"/>
      <c r="M118" s="18"/>
      <c r="N118" s="18"/>
      <c r="O118" s="18"/>
      <c r="P118" s="18"/>
      <c r="Q118" s="18"/>
      <c r="R118" s="18"/>
      <c r="S118" s="18"/>
      <c r="T118" s="18"/>
      <c r="U118" s="18"/>
      <c r="V118" s="18"/>
      <c r="W118" s="18"/>
      <c r="X118" s="18"/>
    </row>
    <row r="119" spans="1:24" ht="12.75" hidden="1">
      <c r="A119" s="291"/>
      <c r="B119" s="18"/>
      <c r="C119" s="18"/>
      <c r="D119" s="18"/>
      <c r="E119" s="18"/>
      <c r="F119" s="292"/>
      <c r="G119" s="18"/>
      <c r="H119" s="18"/>
      <c r="I119" s="18"/>
      <c r="J119" s="18"/>
      <c r="K119" s="18"/>
      <c r="L119" s="18"/>
      <c r="M119" s="18"/>
      <c r="N119" s="18"/>
      <c r="O119" s="18"/>
      <c r="P119" s="18"/>
      <c r="Q119" s="18"/>
      <c r="R119" s="18"/>
      <c r="S119" s="18"/>
      <c r="T119" s="18"/>
      <c r="U119" s="18"/>
      <c r="V119" s="18"/>
      <c r="W119" s="18"/>
      <c r="X119" s="18"/>
    </row>
    <row r="120" spans="1:24" ht="12.75" hidden="1">
      <c r="A120" s="291"/>
      <c r="B120" s="18"/>
      <c r="C120" s="18"/>
      <c r="D120" s="18"/>
      <c r="E120" s="18"/>
      <c r="F120" s="292"/>
      <c r="G120" s="18"/>
      <c r="H120" s="18"/>
      <c r="I120" s="18"/>
      <c r="J120" s="18"/>
      <c r="K120" s="18"/>
      <c r="L120" s="18"/>
      <c r="M120" s="18"/>
      <c r="N120" s="18"/>
      <c r="O120" s="18"/>
      <c r="P120" s="18"/>
      <c r="Q120" s="18"/>
      <c r="R120" s="18"/>
      <c r="S120" s="18"/>
      <c r="T120" s="18"/>
      <c r="U120" s="18"/>
      <c r="V120" s="18"/>
      <c r="W120" s="18"/>
      <c r="X120" s="18"/>
    </row>
    <row r="121" spans="1:24" ht="12.75" hidden="1">
      <c r="A121" s="291"/>
      <c r="B121" s="18"/>
      <c r="C121" s="18"/>
      <c r="D121" s="18"/>
      <c r="E121" s="18"/>
      <c r="F121" s="292"/>
      <c r="G121" s="18"/>
      <c r="H121" s="18"/>
      <c r="I121" s="18"/>
      <c r="J121" s="18"/>
      <c r="K121" s="18"/>
      <c r="L121" s="18"/>
      <c r="M121" s="18"/>
      <c r="N121" s="18"/>
      <c r="O121" s="18"/>
      <c r="P121" s="18"/>
      <c r="Q121" s="18"/>
      <c r="R121" s="18"/>
      <c r="S121" s="18"/>
      <c r="T121" s="18"/>
      <c r="U121" s="18"/>
      <c r="V121" s="18"/>
      <c r="W121" s="18"/>
      <c r="X121" s="18"/>
    </row>
    <row r="122" spans="1:24" ht="12.75" hidden="1">
      <c r="A122" s="291"/>
      <c r="B122" s="18"/>
      <c r="C122" s="18"/>
      <c r="D122" s="18"/>
      <c r="E122" s="18"/>
      <c r="F122" s="292"/>
      <c r="G122" s="18"/>
      <c r="H122" s="18"/>
      <c r="I122" s="18"/>
      <c r="J122" s="18"/>
      <c r="K122" s="18"/>
      <c r="L122" s="18"/>
      <c r="M122" s="18"/>
      <c r="N122" s="18"/>
      <c r="O122" s="18"/>
      <c r="P122" s="18"/>
      <c r="Q122" s="18"/>
      <c r="R122" s="18"/>
      <c r="S122" s="18"/>
      <c r="T122" s="18"/>
      <c r="U122" s="18"/>
      <c r="V122" s="18"/>
      <c r="W122" s="18"/>
      <c r="X122" s="18"/>
    </row>
    <row r="123" spans="1:24" ht="12.75" hidden="1">
      <c r="A123" s="291"/>
      <c r="B123" s="18"/>
      <c r="C123" s="18"/>
      <c r="D123" s="18"/>
      <c r="E123" s="18"/>
      <c r="F123" s="292"/>
      <c r="G123" s="18"/>
      <c r="H123" s="18"/>
      <c r="I123" s="18"/>
      <c r="J123" s="18"/>
      <c r="K123" s="18"/>
      <c r="L123" s="18"/>
      <c r="M123" s="18"/>
      <c r="N123" s="18"/>
      <c r="O123" s="18"/>
      <c r="P123" s="18"/>
      <c r="Q123" s="18"/>
      <c r="R123" s="18"/>
      <c r="S123" s="18"/>
      <c r="T123" s="18"/>
      <c r="U123" s="18"/>
      <c r="V123" s="18"/>
      <c r="W123" s="18"/>
      <c r="X123" s="18"/>
    </row>
    <row r="124" spans="1:24" ht="12.75" hidden="1">
      <c r="A124" s="291"/>
      <c r="B124" s="18"/>
      <c r="C124" s="18"/>
      <c r="D124" s="18"/>
      <c r="E124" s="18"/>
      <c r="F124" s="292"/>
      <c r="G124" s="18"/>
      <c r="H124" s="18"/>
      <c r="I124" s="18"/>
      <c r="J124" s="18"/>
      <c r="K124" s="18"/>
      <c r="L124" s="18"/>
      <c r="M124" s="18"/>
      <c r="N124" s="18"/>
      <c r="O124" s="18"/>
      <c r="P124" s="18"/>
      <c r="Q124" s="18"/>
      <c r="R124" s="18"/>
      <c r="S124" s="18"/>
      <c r="T124" s="18"/>
      <c r="U124" s="18"/>
      <c r="V124" s="18"/>
      <c r="W124" s="18"/>
      <c r="X124" s="18"/>
    </row>
    <row r="125" spans="1:24" ht="12.75" hidden="1">
      <c r="A125" s="291"/>
      <c r="B125" s="18"/>
      <c r="C125" s="18"/>
      <c r="D125" s="18"/>
      <c r="E125" s="18"/>
      <c r="F125" s="292"/>
      <c r="G125" s="18"/>
      <c r="H125" s="18"/>
      <c r="I125" s="18"/>
      <c r="J125" s="18"/>
      <c r="K125" s="18"/>
      <c r="L125" s="18"/>
      <c r="M125" s="18"/>
      <c r="N125" s="18"/>
      <c r="O125" s="18"/>
      <c r="P125" s="18"/>
      <c r="Q125" s="18"/>
      <c r="R125" s="18"/>
      <c r="S125" s="18"/>
      <c r="T125" s="18"/>
      <c r="U125" s="18"/>
      <c r="V125" s="18"/>
      <c r="W125" s="18"/>
      <c r="X125" s="18"/>
    </row>
    <row r="126" spans="1:24" ht="12.75" hidden="1">
      <c r="A126" s="291"/>
      <c r="B126" s="18"/>
      <c r="C126" s="18"/>
      <c r="D126" s="18"/>
      <c r="E126" s="18"/>
      <c r="F126" s="292"/>
      <c r="G126" s="18"/>
      <c r="H126" s="18"/>
      <c r="I126" s="18"/>
      <c r="J126" s="18"/>
      <c r="K126" s="18"/>
      <c r="L126" s="18"/>
      <c r="M126" s="18"/>
      <c r="N126" s="18"/>
      <c r="O126" s="18"/>
      <c r="P126" s="18"/>
      <c r="Q126" s="18"/>
      <c r="R126" s="18"/>
      <c r="S126" s="18"/>
      <c r="T126" s="18"/>
      <c r="U126" s="18"/>
      <c r="V126" s="18"/>
      <c r="W126" s="18"/>
      <c r="X126" s="18"/>
    </row>
    <row r="127" spans="1:24" ht="12.75" hidden="1">
      <c r="A127" s="291"/>
      <c r="B127" s="18"/>
      <c r="C127" s="18"/>
      <c r="D127" s="18"/>
      <c r="E127" s="18"/>
      <c r="F127" s="292"/>
      <c r="G127" s="18"/>
      <c r="H127" s="18"/>
      <c r="I127" s="18"/>
      <c r="J127" s="18"/>
      <c r="K127" s="18"/>
      <c r="L127" s="18"/>
      <c r="M127" s="18"/>
      <c r="N127" s="18"/>
      <c r="O127" s="18"/>
      <c r="P127" s="18"/>
      <c r="Q127" s="18"/>
      <c r="R127" s="18"/>
      <c r="S127" s="18"/>
      <c r="T127" s="18"/>
      <c r="U127" s="18"/>
      <c r="V127" s="18"/>
      <c r="W127" s="18"/>
      <c r="X127" s="18"/>
    </row>
    <row r="128" spans="1:24" ht="12.75" hidden="1">
      <c r="A128" s="291"/>
      <c r="B128" s="18"/>
      <c r="C128" s="18"/>
      <c r="D128" s="18"/>
      <c r="E128" s="18"/>
      <c r="F128" s="292"/>
      <c r="G128" s="18"/>
      <c r="H128" s="18"/>
      <c r="I128" s="18"/>
      <c r="J128" s="18"/>
      <c r="K128" s="18"/>
      <c r="L128" s="18"/>
      <c r="M128" s="18"/>
      <c r="N128" s="18"/>
      <c r="O128" s="18"/>
      <c r="P128" s="18"/>
      <c r="Q128" s="18"/>
      <c r="R128" s="18"/>
      <c r="S128" s="18"/>
      <c r="T128" s="18"/>
      <c r="U128" s="18"/>
      <c r="V128" s="18"/>
      <c r="W128" s="18"/>
      <c r="X128" s="18"/>
    </row>
    <row r="129" spans="1:24" ht="12.75" hidden="1">
      <c r="A129" s="291"/>
      <c r="B129" s="18"/>
      <c r="C129" s="18"/>
      <c r="D129" s="18"/>
      <c r="E129" s="18"/>
      <c r="F129" s="292"/>
      <c r="G129" s="18"/>
      <c r="H129" s="18"/>
      <c r="I129" s="18"/>
      <c r="J129" s="18"/>
      <c r="K129" s="18"/>
      <c r="L129" s="18"/>
      <c r="M129" s="18"/>
      <c r="N129" s="18"/>
      <c r="O129" s="18"/>
      <c r="P129" s="18"/>
      <c r="Q129" s="18"/>
      <c r="R129" s="18"/>
      <c r="S129" s="18"/>
      <c r="T129" s="18"/>
      <c r="U129" s="18"/>
      <c r="V129" s="18"/>
      <c r="W129" s="18"/>
      <c r="X129" s="18"/>
    </row>
    <row r="130" spans="1:24" ht="13.5" hidden="1" thickBot="1">
      <c r="A130" s="294"/>
      <c r="B130" s="295"/>
      <c r="C130" s="295"/>
      <c r="D130" s="295"/>
      <c r="E130" s="295"/>
      <c r="F130" s="296"/>
      <c r="G130" s="18"/>
      <c r="H130" s="18"/>
      <c r="I130" s="18"/>
      <c r="J130" s="18"/>
      <c r="K130" s="18"/>
      <c r="L130" s="18"/>
      <c r="M130" s="18"/>
      <c r="N130" s="18"/>
      <c r="O130" s="18"/>
      <c r="P130" s="18"/>
      <c r="Q130" s="18"/>
      <c r="R130" s="18"/>
      <c r="S130" s="18"/>
      <c r="T130" s="18"/>
      <c r="U130" s="18"/>
      <c r="V130" s="18"/>
      <c r="W130" s="18"/>
      <c r="X130" s="18"/>
    </row>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dataValidations count="2">
    <dataValidation type="list" allowBlank="1" showInputMessage="1" showErrorMessage="1" sqref="C9">
      <formula1>"0%,7%,19%,15%"</formula1>
    </dataValidation>
    <dataValidation type="list" allowBlank="1" showInputMessage="1" showErrorMessage="1" sqref="C8">
      <formula1>$G$91:$G$102</formula1>
    </dataValidation>
  </dataValidations>
  <printOptions horizontalCentered="1"/>
  <pageMargins left="1.3779527559055118" right="0.7874015748031497" top="1.220472440944882" bottom="0.7874015748031497" header="0.5118110236220472" footer="0.3937007874015748"/>
  <pageSetup horizontalDpi="600" verticalDpi="600" orientation="portrait" paperSize="9" scale="97" r:id="rId4"/>
  <headerFooter alignWithMargins="0">
    <oddHeader>&amp;L&amp;F&amp;R&amp;8&amp;A</oddHeader>
    <oddFooter>&amp;L&amp;9Rüdiger ADAMY, Palmstraße 2, 30419 Hannover&amp;R&amp;9Tel.: 01725127577  E-Mail: adamy.r@hotmail.de</oddFooter>
  </headerFooter>
  <drawing r:id="rId3"/>
  <legacyDrawing r:id="rId2"/>
</worksheet>
</file>

<file path=xl/worksheets/sheet2.xml><?xml version="1.0" encoding="utf-8"?>
<worksheet xmlns="http://schemas.openxmlformats.org/spreadsheetml/2006/main" xmlns:r="http://schemas.openxmlformats.org/officeDocument/2006/relationships">
  <dimension ref="A1:F24"/>
  <sheetViews>
    <sheetView zoomScalePageLayoutView="0" workbookViewId="0" topLeftCell="A7">
      <selection activeCell="A6" sqref="A6:E6"/>
    </sheetView>
  </sheetViews>
  <sheetFormatPr defaultColWidth="11.421875" defaultRowHeight="12.75"/>
  <cols>
    <col min="2" max="2" width="14.28125" style="0" customWidth="1"/>
  </cols>
  <sheetData>
    <row r="1" spans="1:5" ht="39">
      <c r="A1" s="548" t="s">
        <v>256</v>
      </c>
      <c r="D1" s="576">
        <f ca="1">TODAY()</f>
        <v>42480</v>
      </c>
      <c r="E1" s="577"/>
    </row>
    <row r="2" spans="1:5" ht="15">
      <c r="A2" s="574" t="s">
        <v>257</v>
      </c>
      <c r="B2" s="575"/>
      <c r="C2" s="575"/>
      <c r="D2" s="575"/>
      <c r="E2" s="575"/>
    </row>
    <row r="3" spans="1:5" ht="19.5" customHeight="1">
      <c r="A3" s="574" t="s">
        <v>268</v>
      </c>
      <c r="B3" s="575"/>
      <c r="C3" s="575"/>
      <c r="D3" s="575"/>
      <c r="E3" s="575"/>
    </row>
    <row r="4" spans="1:2" ht="12.75">
      <c r="A4" s="549"/>
      <c r="B4" s="550"/>
    </row>
    <row r="5" ht="12.75">
      <c r="A5" s="551"/>
    </row>
    <row r="6" spans="1:6" ht="15.75">
      <c r="A6" s="574" t="s">
        <v>269</v>
      </c>
      <c r="B6" s="575"/>
      <c r="C6" s="575"/>
      <c r="D6" s="575"/>
      <c r="E6" s="575"/>
      <c r="F6" s="552" t="s">
        <v>259</v>
      </c>
    </row>
    <row r="8" ht="15.75">
      <c r="A8" s="552"/>
    </row>
    <row r="9" ht="15.75">
      <c r="A9" s="553" t="s">
        <v>260</v>
      </c>
    </row>
    <row r="10" ht="15.75">
      <c r="A10" s="553"/>
    </row>
    <row r="11" ht="15.75">
      <c r="A11" s="553" t="s">
        <v>261</v>
      </c>
    </row>
    <row r="12" ht="15.75">
      <c r="A12" s="553" t="s">
        <v>262</v>
      </c>
    </row>
    <row r="13" ht="15.75">
      <c r="A13" s="553"/>
    </row>
    <row r="14" ht="15.75">
      <c r="A14" s="553" t="s">
        <v>263</v>
      </c>
    </row>
    <row r="15" ht="15.75">
      <c r="A15" s="553" t="s">
        <v>264</v>
      </c>
    </row>
    <row r="16" ht="15.75">
      <c r="A16" s="553"/>
    </row>
    <row r="17" ht="15.75">
      <c r="A17" s="553" t="s">
        <v>265</v>
      </c>
    </row>
    <row r="18" ht="15.75">
      <c r="A18" s="552" t="s">
        <v>266</v>
      </c>
    </row>
    <row r="19" ht="15.75">
      <c r="A19" s="553"/>
    </row>
    <row r="20" ht="15.75">
      <c r="A20" s="553" t="s">
        <v>267</v>
      </c>
    </row>
    <row r="21" ht="15.75">
      <c r="A21" s="553" t="s">
        <v>258</v>
      </c>
    </row>
    <row r="22" ht="15.75">
      <c r="A22" s="553"/>
    </row>
    <row r="23" ht="15.75">
      <c r="A23" s="553"/>
    </row>
    <row r="24" ht="15.75">
      <c r="A24" s="553"/>
    </row>
  </sheetData>
  <sheetProtection/>
  <mergeCells count="4">
    <mergeCell ref="A2:E2"/>
    <mergeCell ref="A3:E3"/>
    <mergeCell ref="D1:E1"/>
    <mergeCell ref="A6:E6"/>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N77"/>
  <sheetViews>
    <sheetView showGridLines="0" zoomScaleSheetLayoutView="50" workbookViewId="0" topLeftCell="A1">
      <selection activeCell="L4" sqref="L4"/>
    </sheetView>
  </sheetViews>
  <sheetFormatPr defaultColWidth="11.57421875" defaultRowHeight="12.75"/>
  <cols>
    <col min="1" max="1" width="3.00390625" style="8" customWidth="1"/>
    <col min="2" max="2" width="3.421875" style="8" customWidth="1"/>
    <col min="3" max="3" width="39.7109375" style="8" customWidth="1"/>
    <col min="4" max="4" width="10.7109375" style="8" customWidth="1"/>
    <col min="5" max="5" width="11.28125" style="8" customWidth="1"/>
    <col min="6" max="6" width="10.57421875" style="8" customWidth="1"/>
    <col min="7" max="7" width="11.8515625" style="8" customWidth="1"/>
    <col min="8" max="8" width="9.28125" style="8" customWidth="1"/>
    <col min="9" max="9" width="11.8515625" style="8" customWidth="1"/>
    <col min="10" max="10" width="11.57421875" style="8" hidden="1" customWidth="1"/>
    <col min="11" max="11" width="14.7109375" style="8" hidden="1" customWidth="1"/>
    <col min="12" max="12" width="3.7109375" style="8" customWidth="1"/>
    <col min="13" max="13" width="37.140625" style="8" customWidth="1"/>
    <col min="14" max="14" width="1.57421875" style="8" customWidth="1"/>
    <col min="15" max="16384" width="11.57421875" style="8" customWidth="1"/>
  </cols>
  <sheetData>
    <row r="1" spans="1:14" ht="12.75" customHeight="1" thickTop="1">
      <c r="A1" s="174"/>
      <c r="B1" s="231"/>
      <c r="C1" s="232"/>
      <c r="D1" s="233"/>
      <c r="E1" s="233"/>
      <c r="F1" s="233"/>
      <c r="G1" s="233"/>
      <c r="H1" s="233"/>
      <c r="I1" s="233"/>
      <c r="J1" s="233"/>
      <c r="K1" s="233"/>
      <c r="L1" s="233"/>
      <c r="M1" s="233"/>
      <c r="N1" s="175"/>
    </row>
    <row r="2" spans="1:14" ht="15.75" customHeight="1">
      <c r="A2" s="176"/>
      <c r="B2" s="78" t="s">
        <v>216</v>
      </c>
      <c r="C2" s="79"/>
      <c r="D2" s="578" t="s">
        <v>244</v>
      </c>
      <c r="E2" s="578"/>
      <c r="F2" s="578"/>
      <c r="G2" s="578"/>
      <c r="H2" s="578"/>
      <c r="I2" s="578"/>
      <c r="J2" s="578"/>
      <c r="K2" s="578"/>
      <c r="L2" s="578"/>
      <c r="M2" s="578"/>
      <c r="N2" s="177"/>
    </row>
    <row r="3" spans="1:14" ht="13.5" customHeight="1" thickBot="1">
      <c r="A3" s="176"/>
      <c r="B3" s="164"/>
      <c r="C3" s="79"/>
      <c r="D3" s="79"/>
      <c r="E3" s="79"/>
      <c r="F3" s="79"/>
      <c r="G3" s="79"/>
      <c r="H3" s="79"/>
      <c r="I3" s="79"/>
      <c r="J3" s="79"/>
      <c r="K3" s="79"/>
      <c r="L3" s="79"/>
      <c r="M3" s="79"/>
      <c r="N3" s="177"/>
    </row>
    <row r="4" spans="1:14" ht="12.75">
      <c r="A4" s="176"/>
      <c r="B4" s="263"/>
      <c r="C4" s="581" t="s">
        <v>116</v>
      </c>
      <c r="D4" s="585">
        <v>2015</v>
      </c>
      <c r="E4" s="586"/>
      <c r="F4" s="587">
        <v>2016</v>
      </c>
      <c r="G4" s="586"/>
      <c r="H4" s="587">
        <v>2017</v>
      </c>
      <c r="I4" s="586"/>
      <c r="J4" s="585" t="s">
        <v>77</v>
      </c>
      <c r="K4" s="585"/>
      <c r="L4" s="262"/>
      <c r="M4" s="581" t="s">
        <v>117</v>
      </c>
      <c r="N4" s="177"/>
    </row>
    <row r="5" spans="1:14" ht="12.75">
      <c r="A5" s="176"/>
      <c r="B5" s="125"/>
      <c r="C5" s="582"/>
      <c r="D5" s="83"/>
      <c r="E5" s="84">
        <v>12</v>
      </c>
      <c r="F5" s="85" t="s">
        <v>78</v>
      </c>
      <c r="G5" s="529">
        <v>0.02</v>
      </c>
      <c r="H5" s="86" t="s">
        <v>78</v>
      </c>
      <c r="I5" s="529">
        <v>0.03</v>
      </c>
      <c r="J5" s="87" t="s">
        <v>78</v>
      </c>
      <c r="K5" s="88">
        <v>0.05</v>
      </c>
      <c r="L5" s="88"/>
      <c r="M5" s="584"/>
      <c r="N5" s="177"/>
    </row>
    <row r="6" spans="1:14" ht="13.5" thickBot="1">
      <c r="A6" s="176"/>
      <c r="B6" s="126"/>
      <c r="C6" s="583"/>
      <c r="D6" s="89" t="s">
        <v>126</v>
      </c>
      <c r="E6" s="90" t="s">
        <v>127</v>
      </c>
      <c r="F6" s="89" t="s">
        <v>126</v>
      </c>
      <c r="G6" s="90" t="s">
        <v>127</v>
      </c>
      <c r="H6" s="89" t="s">
        <v>126</v>
      </c>
      <c r="I6" s="90" t="s">
        <v>127</v>
      </c>
      <c r="J6" s="91" t="s">
        <v>39</v>
      </c>
      <c r="K6" s="91" t="s">
        <v>40</v>
      </c>
      <c r="L6" s="83"/>
      <c r="M6" s="584"/>
      <c r="N6" s="177"/>
    </row>
    <row r="7" spans="1:14" s="165" customFormat="1" ht="16.5" customHeight="1">
      <c r="A7" s="176"/>
      <c r="B7" s="127"/>
      <c r="C7" s="92" t="s">
        <v>193</v>
      </c>
      <c r="D7" s="63">
        <v>350</v>
      </c>
      <c r="E7" s="80">
        <f aca="true" t="shared" si="0" ref="E7:E32">D7*$E$5</f>
        <v>4200</v>
      </c>
      <c r="F7" s="80">
        <f>D7*(1+G$5)+150</f>
        <v>507</v>
      </c>
      <c r="G7" s="80">
        <f>F7*12</f>
        <v>6084</v>
      </c>
      <c r="H7" s="80">
        <f>F7*(1+I$5)</f>
        <v>522.21</v>
      </c>
      <c r="I7" s="81">
        <f>H7*12</f>
        <v>6266.52</v>
      </c>
      <c r="J7" s="128">
        <f>H7*(1+K$5)</f>
        <v>548.3205</v>
      </c>
      <c r="K7" s="129">
        <f>J7*12</f>
        <v>6579.8460000000005</v>
      </c>
      <c r="L7" s="44"/>
      <c r="M7" s="22" t="s">
        <v>79</v>
      </c>
      <c r="N7" s="177"/>
    </row>
    <row r="8" spans="1:14" s="165" customFormat="1" ht="16.5" customHeight="1">
      <c r="A8" s="176"/>
      <c r="B8" s="127"/>
      <c r="C8" s="93" t="s">
        <v>80</v>
      </c>
      <c r="D8" s="66">
        <v>120</v>
      </c>
      <c r="E8" s="80">
        <f t="shared" si="0"/>
        <v>1440</v>
      </c>
      <c r="F8" s="80">
        <f aca="true" t="shared" si="1" ref="F8:F27">D8*(1+G$5)</f>
        <v>122.4</v>
      </c>
      <c r="G8" s="80">
        <f aca="true" t="shared" si="2" ref="G8:G32">F8*12</f>
        <v>1468.8000000000002</v>
      </c>
      <c r="H8" s="80">
        <f aca="true" t="shared" si="3" ref="H8:H27">F8*(1+I$5)</f>
        <v>126.072</v>
      </c>
      <c r="I8" s="81">
        <f aca="true" t="shared" si="4" ref="I8:I32">H8*12</f>
        <v>1512.864</v>
      </c>
      <c r="J8" s="128">
        <f aca="true" t="shared" si="5" ref="J8:J27">H8*(1+K$5)</f>
        <v>132.37560000000002</v>
      </c>
      <c r="K8" s="129">
        <f aca="true" t="shared" si="6" ref="K8:K32">J8*12</f>
        <v>1588.5072000000002</v>
      </c>
      <c r="L8" s="45"/>
      <c r="M8" s="23" t="s">
        <v>81</v>
      </c>
      <c r="N8" s="177"/>
    </row>
    <row r="9" spans="1:14" s="165" customFormat="1" ht="16.5" customHeight="1" thickBot="1">
      <c r="A9" s="176"/>
      <c r="B9" s="127"/>
      <c r="C9" s="93" t="s">
        <v>125</v>
      </c>
      <c r="D9" s="67">
        <v>35</v>
      </c>
      <c r="E9" s="80">
        <f t="shared" si="0"/>
        <v>420</v>
      </c>
      <c r="F9" s="80">
        <f t="shared" si="1"/>
        <v>35.7</v>
      </c>
      <c r="G9" s="80">
        <f t="shared" si="2"/>
        <v>428.40000000000003</v>
      </c>
      <c r="H9" s="80">
        <f t="shared" si="3"/>
        <v>36.771</v>
      </c>
      <c r="I9" s="81">
        <f t="shared" si="4"/>
        <v>441.252</v>
      </c>
      <c r="J9" s="128">
        <f t="shared" si="5"/>
        <v>38.609550000000006</v>
      </c>
      <c r="K9" s="129">
        <f t="shared" si="6"/>
        <v>463.31460000000004</v>
      </c>
      <c r="L9" s="45"/>
      <c r="M9" s="23"/>
      <c r="N9" s="177"/>
    </row>
    <row r="10" spans="1:14" s="165" customFormat="1" ht="16.5" customHeight="1" thickBot="1">
      <c r="A10" s="176"/>
      <c r="B10" s="130">
        <v>1</v>
      </c>
      <c r="C10" s="94" t="s">
        <v>118</v>
      </c>
      <c r="D10" s="131">
        <f>SUM(D7:D9)</f>
        <v>505</v>
      </c>
      <c r="E10" s="95">
        <f aca="true" t="shared" si="7" ref="E10:K10">SUM(E7:E9)</f>
        <v>6060</v>
      </c>
      <c r="F10" s="95">
        <f t="shared" si="7"/>
        <v>665.1</v>
      </c>
      <c r="G10" s="95">
        <f t="shared" si="7"/>
        <v>7981.2</v>
      </c>
      <c r="H10" s="95">
        <f t="shared" si="7"/>
        <v>685.053</v>
      </c>
      <c r="I10" s="96">
        <f t="shared" si="7"/>
        <v>8220.636</v>
      </c>
      <c r="J10" s="132">
        <f t="shared" si="7"/>
        <v>719.3056500000001</v>
      </c>
      <c r="K10" s="133">
        <f t="shared" si="7"/>
        <v>8631.667800000001</v>
      </c>
      <c r="L10" s="46"/>
      <c r="M10" s="24"/>
      <c r="N10" s="177"/>
    </row>
    <row r="11" spans="1:14" s="165" customFormat="1" ht="16.5" customHeight="1">
      <c r="A11" s="176"/>
      <c r="B11" s="127"/>
      <c r="C11" s="93" t="s">
        <v>82</v>
      </c>
      <c r="D11" s="68">
        <v>250</v>
      </c>
      <c r="E11" s="80">
        <f t="shared" si="0"/>
        <v>3000</v>
      </c>
      <c r="F11" s="80">
        <f t="shared" si="1"/>
        <v>255</v>
      </c>
      <c r="G11" s="80">
        <f t="shared" si="2"/>
        <v>3060</v>
      </c>
      <c r="H11" s="80">
        <f t="shared" si="3"/>
        <v>262.65000000000003</v>
      </c>
      <c r="I11" s="81">
        <f t="shared" si="4"/>
        <v>3151.8</v>
      </c>
      <c r="J11" s="128">
        <f t="shared" si="5"/>
        <v>275.7825</v>
      </c>
      <c r="K11" s="129">
        <f t="shared" si="6"/>
        <v>3309.3900000000003</v>
      </c>
      <c r="L11" s="45"/>
      <c r="M11" s="23" t="s">
        <v>83</v>
      </c>
      <c r="N11" s="177"/>
    </row>
    <row r="12" spans="1:14" s="165" customFormat="1" ht="16.5" customHeight="1">
      <c r="A12" s="176"/>
      <c r="B12" s="127"/>
      <c r="C12" s="93" t="s">
        <v>84</v>
      </c>
      <c r="D12" s="66">
        <v>150</v>
      </c>
      <c r="E12" s="80">
        <f t="shared" si="0"/>
        <v>1800</v>
      </c>
      <c r="F12" s="80">
        <f t="shared" si="1"/>
        <v>153</v>
      </c>
      <c r="G12" s="80">
        <f t="shared" si="2"/>
        <v>1836</v>
      </c>
      <c r="H12" s="80">
        <f t="shared" si="3"/>
        <v>157.59</v>
      </c>
      <c r="I12" s="81">
        <f t="shared" si="4"/>
        <v>1891.08</v>
      </c>
      <c r="J12" s="128">
        <f t="shared" si="5"/>
        <v>165.4695</v>
      </c>
      <c r="K12" s="129">
        <f t="shared" si="6"/>
        <v>1985.634</v>
      </c>
      <c r="L12" s="45"/>
      <c r="M12" s="23"/>
      <c r="N12" s="177"/>
    </row>
    <row r="13" spans="1:14" s="165" customFormat="1" ht="16.5" customHeight="1" thickBot="1">
      <c r="A13" s="176"/>
      <c r="B13" s="127"/>
      <c r="C13" s="93" t="s">
        <v>85</v>
      </c>
      <c r="D13" s="67">
        <v>50</v>
      </c>
      <c r="E13" s="80">
        <f t="shared" si="0"/>
        <v>600</v>
      </c>
      <c r="F13" s="80">
        <f t="shared" si="1"/>
        <v>51</v>
      </c>
      <c r="G13" s="80">
        <f t="shared" si="2"/>
        <v>612</v>
      </c>
      <c r="H13" s="80">
        <f t="shared" si="3"/>
        <v>52.53</v>
      </c>
      <c r="I13" s="81">
        <f t="shared" si="4"/>
        <v>630.36</v>
      </c>
      <c r="J13" s="128">
        <f t="shared" si="5"/>
        <v>55.1565</v>
      </c>
      <c r="K13" s="129">
        <f t="shared" si="6"/>
        <v>661.878</v>
      </c>
      <c r="L13" s="45"/>
      <c r="M13" s="23"/>
      <c r="N13" s="177"/>
    </row>
    <row r="14" spans="1:14" s="165" customFormat="1" ht="16.5" customHeight="1" thickBot="1">
      <c r="A14" s="176"/>
      <c r="B14" s="130">
        <v>2</v>
      </c>
      <c r="C14" s="94" t="s">
        <v>119</v>
      </c>
      <c r="D14" s="131">
        <f>SUM(D11:D13)</f>
        <v>450</v>
      </c>
      <c r="E14" s="95">
        <f aca="true" t="shared" si="8" ref="E14:K14">SUM(E11:E13)</f>
        <v>5400</v>
      </c>
      <c r="F14" s="95">
        <f t="shared" si="8"/>
        <v>459</v>
      </c>
      <c r="G14" s="95">
        <f t="shared" si="8"/>
        <v>5508</v>
      </c>
      <c r="H14" s="95">
        <f t="shared" si="8"/>
        <v>472.77</v>
      </c>
      <c r="I14" s="96">
        <f t="shared" si="8"/>
        <v>5673.24</v>
      </c>
      <c r="J14" s="134">
        <f t="shared" si="8"/>
        <v>496.40850000000006</v>
      </c>
      <c r="K14" s="135">
        <f t="shared" si="8"/>
        <v>5956.902</v>
      </c>
      <c r="L14" s="46"/>
      <c r="M14" s="559"/>
      <c r="N14" s="177"/>
    </row>
    <row r="15" spans="1:14" s="165" customFormat="1" ht="25.5" customHeight="1" thickTop="1">
      <c r="A15" s="176"/>
      <c r="B15" s="127"/>
      <c r="C15" s="93" t="s">
        <v>20</v>
      </c>
      <c r="D15" s="68">
        <v>250</v>
      </c>
      <c r="E15" s="80">
        <f t="shared" si="0"/>
        <v>3000</v>
      </c>
      <c r="F15" s="80">
        <f t="shared" si="1"/>
        <v>255</v>
      </c>
      <c r="G15" s="80">
        <f t="shared" si="2"/>
        <v>3060</v>
      </c>
      <c r="H15" s="80">
        <f t="shared" si="3"/>
        <v>262.65000000000003</v>
      </c>
      <c r="I15" s="81">
        <f t="shared" si="4"/>
        <v>3151.8</v>
      </c>
      <c r="J15" s="128">
        <f t="shared" si="5"/>
        <v>275.7825</v>
      </c>
      <c r="K15" s="129">
        <f t="shared" si="6"/>
        <v>3309.3900000000003</v>
      </c>
      <c r="L15" s="558"/>
      <c r="M15" s="561" t="s">
        <v>275</v>
      </c>
      <c r="N15" s="177"/>
    </row>
    <row r="16" spans="1:14" s="165" customFormat="1" ht="16.5" customHeight="1">
      <c r="A16" s="176"/>
      <c r="B16" s="127"/>
      <c r="C16" s="93" t="s">
        <v>86</v>
      </c>
      <c r="D16" s="66">
        <v>45</v>
      </c>
      <c r="E16" s="80">
        <f t="shared" si="0"/>
        <v>540</v>
      </c>
      <c r="F16" s="80">
        <f t="shared" si="1"/>
        <v>45.9</v>
      </c>
      <c r="G16" s="80">
        <f t="shared" si="2"/>
        <v>550.8</v>
      </c>
      <c r="H16" s="80">
        <f t="shared" si="3"/>
        <v>47.277</v>
      </c>
      <c r="I16" s="81">
        <f t="shared" si="4"/>
        <v>567.3240000000001</v>
      </c>
      <c r="J16" s="128">
        <f t="shared" si="5"/>
        <v>49.64085</v>
      </c>
      <c r="K16" s="129">
        <f t="shared" si="6"/>
        <v>595.6902</v>
      </c>
      <c r="L16" s="558"/>
      <c r="M16" s="562"/>
      <c r="N16" s="177"/>
    </row>
    <row r="17" spans="1:14" s="165" customFormat="1" ht="24" customHeight="1" thickBot="1">
      <c r="A17" s="176"/>
      <c r="B17" s="127"/>
      <c r="C17" s="93" t="s">
        <v>87</v>
      </c>
      <c r="D17" s="66">
        <v>300</v>
      </c>
      <c r="E17" s="80">
        <f t="shared" si="0"/>
        <v>3600</v>
      </c>
      <c r="F17" s="80">
        <f t="shared" si="1"/>
        <v>306</v>
      </c>
      <c r="G17" s="80">
        <f t="shared" si="2"/>
        <v>3672</v>
      </c>
      <c r="H17" s="80">
        <f t="shared" si="3"/>
        <v>315.18</v>
      </c>
      <c r="I17" s="81">
        <f t="shared" si="4"/>
        <v>3782.16</v>
      </c>
      <c r="J17" s="128">
        <f t="shared" si="5"/>
        <v>330.939</v>
      </c>
      <c r="K17" s="129">
        <f t="shared" si="6"/>
        <v>3971.268</v>
      </c>
      <c r="L17" s="558"/>
      <c r="M17" s="563" t="s">
        <v>276</v>
      </c>
      <c r="N17" s="177"/>
    </row>
    <row r="18" spans="1:14" s="165" customFormat="1" ht="16.5" customHeight="1" thickBot="1" thickTop="1">
      <c r="A18" s="176"/>
      <c r="B18" s="127"/>
      <c r="C18" s="93" t="s">
        <v>88</v>
      </c>
      <c r="D18" s="67">
        <v>0</v>
      </c>
      <c r="E18" s="80">
        <f t="shared" si="0"/>
        <v>0</v>
      </c>
      <c r="F18" s="80">
        <f t="shared" si="1"/>
        <v>0</v>
      </c>
      <c r="G18" s="80">
        <f t="shared" si="2"/>
        <v>0</v>
      </c>
      <c r="H18" s="80">
        <f t="shared" si="3"/>
        <v>0</v>
      </c>
      <c r="I18" s="81">
        <f t="shared" si="4"/>
        <v>0</v>
      </c>
      <c r="J18" s="128">
        <f t="shared" si="5"/>
        <v>0</v>
      </c>
      <c r="K18" s="129">
        <f t="shared" si="6"/>
        <v>0</v>
      </c>
      <c r="L18" s="45"/>
      <c r="M18" s="560" t="s">
        <v>89</v>
      </c>
      <c r="N18" s="177"/>
    </row>
    <row r="19" spans="1:14" s="165" customFormat="1" ht="16.5" customHeight="1" thickBot="1">
      <c r="A19" s="176"/>
      <c r="B19" s="130">
        <v>3</v>
      </c>
      <c r="C19" s="94" t="s">
        <v>120</v>
      </c>
      <c r="D19" s="131">
        <f>SUM(D15:D18)</f>
        <v>595</v>
      </c>
      <c r="E19" s="95">
        <f aca="true" t="shared" si="9" ref="E19:K19">SUM(E15:E18)</f>
        <v>7140</v>
      </c>
      <c r="F19" s="95">
        <f t="shared" si="9"/>
        <v>606.9</v>
      </c>
      <c r="G19" s="95">
        <f t="shared" si="9"/>
        <v>7282.8</v>
      </c>
      <c r="H19" s="95">
        <f t="shared" si="9"/>
        <v>625.107</v>
      </c>
      <c r="I19" s="96">
        <f t="shared" si="9"/>
        <v>7501.284</v>
      </c>
      <c r="J19" s="134">
        <f t="shared" si="9"/>
        <v>656.3623500000001</v>
      </c>
      <c r="K19" s="135">
        <f t="shared" si="9"/>
        <v>7876.3482</v>
      </c>
      <c r="L19" s="46"/>
      <c r="M19" s="24"/>
      <c r="N19" s="177"/>
    </row>
    <row r="20" spans="1:14" s="165" customFormat="1" ht="16.5" customHeight="1">
      <c r="A20" s="176"/>
      <c r="B20" s="127"/>
      <c r="C20" s="93" t="s">
        <v>90</v>
      </c>
      <c r="D20" s="68">
        <v>150</v>
      </c>
      <c r="E20" s="80">
        <f t="shared" si="0"/>
        <v>1800</v>
      </c>
      <c r="F20" s="80">
        <f t="shared" si="1"/>
        <v>153</v>
      </c>
      <c r="G20" s="80">
        <f t="shared" si="2"/>
        <v>1836</v>
      </c>
      <c r="H20" s="80">
        <f t="shared" si="3"/>
        <v>157.59</v>
      </c>
      <c r="I20" s="81">
        <f t="shared" si="4"/>
        <v>1891.08</v>
      </c>
      <c r="J20" s="128">
        <f t="shared" si="5"/>
        <v>165.4695</v>
      </c>
      <c r="K20" s="129">
        <f t="shared" si="6"/>
        <v>1985.634</v>
      </c>
      <c r="L20" s="45"/>
      <c r="M20" s="23" t="s">
        <v>91</v>
      </c>
      <c r="N20" s="177"/>
    </row>
    <row r="21" spans="1:14" s="165" customFormat="1" ht="16.5" customHeight="1" thickBot="1">
      <c r="A21" s="176"/>
      <c r="B21" s="127"/>
      <c r="C21" s="93" t="s">
        <v>183</v>
      </c>
      <c r="D21" s="67"/>
      <c r="E21" s="80">
        <f t="shared" si="0"/>
        <v>0</v>
      </c>
      <c r="F21" s="80">
        <f t="shared" si="1"/>
        <v>0</v>
      </c>
      <c r="G21" s="80">
        <f t="shared" si="2"/>
        <v>0</v>
      </c>
      <c r="H21" s="80">
        <f t="shared" si="3"/>
        <v>0</v>
      </c>
      <c r="I21" s="81">
        <f t="shared" si="4"/>
        <v>0</v>
      </c>
      <c r="J21" s="128">
        <f t="shared" si="5"/>
        <v>0</v>
      </c>
      <c r="K21" s="129">
        <f t="shared" si="6"/>
        <v>0</v>
      </c>
      <c r="L21" s="45"/>
      <c r="M21" s="23"/>
      <c r="N21" s="177"/>
    </row>
    <row r="22" spans="1:14" s="165" customFormat="1" ht="16.5" customHeight="1" thickBot="1">
      <c r="A22" s="176"/>
      <c r="B22" s="130">
        <v>4</v>
      </c>
      <c r="C22" s="94" t="s">
        <v>121</v>
      </c>
      <c r="D22" s="131">
        <f>SUM(D20:D21)</f>
        <v>150</v>
      </c>
      <c r="E22" s="95">
        <f aca="true" t="shared" si="10" ref="E22:K22">SUM(E20:E21)</f>
        <v>1800</v>
      </c>
      <c r="F22" s="95">
        <f t="shared" si="10"/>
        <v>153</v>
      </c>
      <c r="G22" s="95">
        <f t="shared" si="10"/>
        <v>1836</v>
      </c>
      <c r="H22" s="95">
        <f t="shared" si="10"/>
        <v>157.59</v>
      </c>
      <c r="I22" s="96">
        <f t="shared" si="10"/>
        <v>1891.08</v>
      </c>
      <c r="J22" s="134">
        <f t="shared" si="10"/>
        <v>165.4695</v>
      </c>
      <c r="K22" s="135">
        <f t="shared" si="10"/>
        <v>1985.634</v>
      </c>
      <c r="L22" s="46"/>
      <c r="M22" s="24"/>
      <c r="N22" s="177"/>
    </row>
    <row r="23" spans="1:14" s="165" customFormat="1" ht="16.5" customHeight="1">
      <c r="A23" s="176"/>
      <c r="B23" s="127"/>
      <c r="C23" s="93" t="s">
        <v>92</v>
      </c>
      <c r="D23" s="68"/>
      <c r="E23" s="80">
        <f t="shared" si="0"/>
        <v>0</v>
      </c>
      <c r="F23" s="80">
        <f t="shared" si="1"/>
        <v>0</v>
      </c>
      <c r="G23" s="80">
        <f t="shared" si="2"/>
        <v>0</v>
      </c>
      <c r="H23" s="80">
        <f t="shared" si="3"/>
        <v>0</v>
      </c>
      <c r="I23" s="81">
        <f t="shared" si="4"/>
        <v>0</v>
      </c>
      <c r="J23" s="128">
        <f t="shared" si="5"/>
        <v>0</v>
      </c>
      <c r="K23" s="129">
        <f t="shared" si="6"/>
        <v>0</v>
      </c>
      <c r="L23" s="45"/>
      <c r="M23" s="23"/>
      <c r="N23" s="177"/>
    </row>
    <row r="24" spans="1:14" s="165" customFormat="1" ht="16.5" customHeight="1">
      <c r="A24" s="176"/>
      <c r="B24" s="127"/>
      <c r="C24" s="93" t="s">
        <v>93</v>
      </c>
      <c r="D24" s="66"/>
      <c r="E24" s="80">
        <f t="shared" si="0"/>
        <v>0</v>
      </c>
      <c r="F24" s="80">
        <f t="shared" si="1"/>
        <v>0</v>
      </c>
      <c r="G24" s="80">
        <f t="shared" si="2"/>
        <v>0</v>
      </c>
      <c r="H24" s="80">
        <f t="shared" si="3"/>
        <v>0</v>
      </c>
      <c r="I24" s="81">
        <f t="shared" si="4"/>
        <v>0</v>
      </c>
      <c r="J24" s="128">
        <f t="shared" si="5"/>
        <v>0</v>
      </c>
      <c r="K24" s="129">
        <f t="shared" si="6"/>
        <v>0</v>
      </c>
      <c r="L24" s="45"/>
      <c r="M24" s="23"/>
      <c r="N24" s="177"/>
    </row>
    <row r="25" spans="1:14" s="165" customFormat="1" ht="16.5" customHeight="1">
      <c r="A25" s="176"/>
      <c r="B25" s="127"/>
      <c r="C25" s="93" t="s">
        <v>94</v>
      </c>
      <c r="D25" s="66">
        <v>50</v>
      </c>
      <c r="E25" s="80">
        <f t="shared" si="0"/>
        <v>600</v>
      </c>
      <c r="F25" s="80">
        <f t="shared" si="1"/>
        <v>51</v>
      </c>
      <c r="G25" s="80">
        <f t="shared" si="2"/>
        <v>612</v>
      </c>
      <c r="H25" s="80">
        <f t="shared" si="3"/>
        <v>52.53</v>
      </c>
      <c r="I25" s="81">
        <f t="shared" si="4"/>
        <v>630.36</v>
      </c>
      <c r="J25" s="128">
        <f t="shared" si="5"/>
        <v>55.1565</v>
      </c>
      <c r="K25" s="129">
        <f t="shared" si="6"/>
        <v>661.878</v>
      </c>
      <c r="L25" s="45"/>
      <c r="M25" s="23"/>
      <c r="N25" s="177"/>
    </row>
    <row r="26" spans="1:14" s="165" customFormat="1" ht="16.5" customHeight="1">
      <c r="A26" s="176"/>
      <c r="B26" s="127"/>
      <c r="C26" s="93" t="s">
        <v>51</v>
      </c>
      <c r="D26" s="540">
        <v>0</v>
      </c>
      <c r="E26" s="80">
        <f t="shared" si="0"/>
        <v>0</v>
      </c>
      <c r="F26" s="80">
        <f t="shared" si="1"/>
        <v>0</v>
      </c>
      <c r="G26" s="80">
        <f t="shared" si="2"/>
        <v>0</v>
      </c>
      <c r="H26" s="80">
        <f t="shared" si="3"/>
        <v>0</v>
      </c>
      <c r="I26" s="81">
        <f t="shared" si="4"/>
        <v>0</v>
      </c>
      <c r="J26" s="128"/>
      <c r="K26" s="129"/>
      <c r="L26" s="45"/>
      <c r="M26" s="23"/>
      <c r="N26" s="177"/>
    </row>
    <row r="27" spans="1:14" s="165" customFormat="1" ht="16.5" customHeight="1" thickBot="1">
      <c r="A27" s="176"/>
      <c r="B27" s="127"/>
      <c r="C27" s="93" t="s">
        <v>95</v>
      </c>
      <c r="D27" s="67">
        <v>100</v>
      </c>
      <c r="E27" s="80">
        <f t="shared" si="0"/>
        <v>1200</v>
      </c>
      <c r="F27" s="80">
        <f t="shared" si="1"/>
        <v>102</v>
      </c>
      <c r="G27" s="80">
        <f t="shared" si="2"/>
        <v>1224</v>
      </c>
      <c r="H27" s="80">
        <f t="shared" si="3"/>
        <v>105.06</v>
      </c>
      <c r="I27" s="81">
        <f t="shared" si="4"/>
        <v>1260.72</v>
      </c>
      <c r="J27" s="128">
        <f t="shared" si="5"/>
        <v>110.313</v>
      </c>
      <c r="K27" s="129">
        <f t="shared" si="6"/>
        <v>1323.756</v>
      </c>
      <c r="L27" s="45"/>
      <c r="M27" s="23" t="s">
        <v>96</v>
      </c>
      <c r="N27" s="177"/>
    </row>
    <row r="28" spans="1:14" s="165" customFormat="1" ht="16.5" customHeight="1" thickBot="1">
      <c r="A28" s="176"/>
      <c r="B28" s="130">
        <v>5</v>
      </c>
      <c r="C28" s="94" t="s">
        <v>122</v>
      </c>
      <c r="D28" s="136">
        <f aca="true" t="shared" si="11" ref="D28:K28">SUM(D23:D27)</f>
        <v>150</v>
      </c>
      <c r="E28" s="97">
        <f t="shared" si="11"/>
        <v>1800</v>
      </c>
      <c r="F28" s="97">
        <f t="shared" si="11"/>
        <v>153</v>
      </c>
      <c r="G28" s="97">
        <f t="shared" si="11"/>
        <v>1836</v>
      </c>
      <c r="H28" s="97">
        <f t="shared" si="11"/>
        <v>157.59</v>
      </c>
      <c r="I28" s="98">
        <f t="shared" si="11"/>
        <v>1891.08</v>
      </c>
      <c r="J28" s="134">
        <f t="shared" si="11"/>
        <v>165.4695</v>
      </c>
      <c r="K28" s="135">
        <f t="shared" si="11"/>
        <v>1985.634</v>
      </c>
      <c r="L28" s="46"/>
      <c r="M28" s="24"/>
      <c r="N28" s="177"/>
    </row>
    <row r="29" spans="1:14" s="166" customFormat="1" ht="16.5" customHeight="1" thickBot="1">
      <c r="A29" s="180"/>
      <c r="B29" s="137"/>
      <c r="C29" s="82" t="s">
        <v>128</v>
      </c>
      <c r="D29" s="138">
        <f aca="true" t="shared" si="12" ref="D29:K29">SUM(D28,D22,D19,D14,D10)</f>
        <v>1850</v>
      </c>
      <c r="E29" s="225">
        <f t="shared" si="12"/>
        <v>22200</v>
      </c>
      <c r="F29" s="225">
        <f t="shared" si="12"/>
        <v>2037</v>
      </c>
      <c r="G29" s="225">
        <f t="shared" si="12"/>
        <v>24444</v>
      </c>
      <c r="H29" s="225">
        <f t="shared" si="12"/>
        <v>2098.11</v>
      </c>
      <c r="I29" s="226">
        <f t="shared" si="12"/>
        <v>25177.32</v>
      </c>
      <c r="J29" s="139">
        <f t="shared" si="12"/>
        <v>2203.0155000000004</v>
      </c>
      <c r="K29" s="140">
        <f t="shared" si="12"/>
        <v>26436.186</v>
      </c>
      <c r="L29" s="46"/>
      <c r="M29" s="24"/>
      <c r="N29" s="234"/>
    </row>
    <row r="30" spans="1:14" ht="16.5" customHeight="1" thickTop="1">
      <c r="A30" s="176"/>
      <c r="B30" s="127"/>
      <c r="C30" s="93" t="s">
        <v>97</v>
      </c>
      <c r="D30" s="68">
        <v>0</v>
      </c>
      <c r="E30" s="64">
        <f t="shared" si="0"/>
        <v>0</v>
      </c>
      <c r="F30" s="64">
        <f>D30</f>
        <v>0</v>
      </c>
      <c r="G30" s="64">
        <f t="shared" si="2"/>
        <v>0</v>
      </c>
      <c r="H30" s="64">
        <f>F30</f>
        <v>0</v>
      </c>
      <c r="I30" s="65">
        <f t="shared" si="4"/>
        <v>0</v>
      </c>
      <c r="J30" s="128">
        <f>H30</f>
        <v>0</v>
      </c>
      <c r="K30" s="129">
        <f t="shared" si="6"/>
        <v>0</v>
      </c>
      <c r="L30" s="45"/>
      <c r="M30" s="23"/>
      <c r="N30" s="177"/>
    </row>
    <row r="31" spans="1:14" ht="16.5" customHeight="1">
      <c r="A31" s="176"/>
      <c r="B31" s="127"/>
      <c r="C31" s="93" t="s">
        <v>190</v>
      </c>
      <c r="D31" s="66">
        <v>500</v>
      </c>
      <c r="E31" s="64">
        <f t="shared" si="0"/>
        <v>6000</v>
      </c>
      <c r="F31" s="64">
        <f>D31</f>
        <v>500</v>
      </c>
      <c r="G31" s="64">
        <f t="shared" si="2"/>
        <v>6000</v>
      </c>
      <c r="H31" s="64">
        <f>F31</f>
        <v>500</v>
      </c>
      <c r="I31" s="65">
        <f t="shared" si="4"/>
        <v>6000</v>
      </c>
      <c r="J31" s="128">
        <f>H31</f>
        <v>500</v>
      </c>
      <c r="K31" s="129">
        <f t="shared" si="6"/>
        <v>6000</v>
      </c>
      <c r="L31" s="45"/>
      <c r="M31" s="23"/>
      <c r="N31" s="177"/>
    </row>
    <row r="32" spans="1:14" ht="16.5" customHeight="1" thickBot="1">
      <c r="A32" s="176"/>
      <c r="B32" s="127"/>
      <c r="C32" s="93" t="s">
        <v>98</v>
      </c>
      <c r="D32" s="67"/>
      <c r="E32" s="64">
        <f t="shared" si="0"/>
        <v>0</v>
      </c>
      <c r="F32" s="64">
        <f>D32</f>
        <v>0</v>
      </c>
      <c r="G32" s="64">
        <f t="shared" si="2"/>
        <v>0</v>
      </c>
      <c r="H32" s="64">
        <f>F32</f>
        <v>0</v>
      </c>
      <c r="I32" s="65">
        <f t="shared" si="4"/>
        <v>0</v>
      </c>
      <c r="J32" s="128">
        <f>H32</f>
        <v>0</v>
      </c>
      <c r="K32" s="129">
        <f t="shared" si="6"/>
        <v>0</v>
      </c>
      <c r="L32" s="45"/>
      <c r="M32" s="23"/>
      <c r="N32" s="177"/>
    </row>
    <row r="33" spans="1:14" ht="16.5" customHeight="1" thickBot="1">
      <c r="A33" s="176"/>
      <c r="B33" s="137"/>
      <c r="C33" s="82" t="s">
        <v>124</v>
      </c>
      <c r="D33" s="141">
        <f aca="true" t="shared" si="13" ref="D33:K33">SUM(D30:D32)</f>
        <v>500</v>
      </c>
      <c r="E33" s="225">
        <f t="shared" si="13"/>
        <v>6000</v>
      </c>
      <c r="F33" s="225">
        <f t="shared" si="13"/>
        <v>500</v>
      </c>
      <c r="G33" s="225">
        <f t="shared" si="13"/>
        <v>6000</v>
      </c>
      <c r="H33" s="225">
        <f t="shared" si="13"/>
        <v>500</v>
      </c>
      <c r="I33" s="226">
        <f t="shared" si="13"/>
        <v>6000</v>
      </c>
      <c r="J33" s="134">
        <f t="shared" si="13"/>
        <v>500</v>
      </c>
      <c r="K33" s="135">
        <f t="shared" si="13"/>
        <v>6000</v>
      </c>
      <c r="L33" s="46"/>
      <c r="M33" s="23"/>
      <c r="N33" s="177"/>
    </row>
    <row r="34" spans="1:14" s="165" customFormat="1" ht="16.5" customHeight="1" thickTop="1">
      <c r="A34" s="176"/>
      <c r="B34" s="127"/>
      <c r="C34" s="93"/>
      <c r="D34" s="142"/>
      <c r="E34" s="64"/>
      <c r="F34" s="64"/>
      <c r="G34" s="64"/>
      <c r="H34" s="64"/>
      <c r="I34" s="65"/>
      <c r="J34" s="128">
        <f>J46*J47/12</f>
        <v>0</v>
      </c>
      <c r="K34" s="129">
        <f>J34*12</f>
        <v>0</v>
      </c>
      <c r="L34" s="45"/>
      <c r="M34" s="23"/>
      <c r="N34" s="177"/>
    </row>
    <row r="35" spans="1:14" ht="16.5" customHeight="1" thickBot="1">
      <c r="A35" s="176"/>
      <c r="B35" s="227"/>
      <c r="C35" s="228" t="s">
        <v>170</v>
      </c>
      <c r="D35" s="229">
        <f aca="true" t="shared" si="14" ref="D35:K35">D29-D33+D34</f>
        <v>1350</v>
      </c>
      <c r="E35" s="229">
        <f t="shared" si="14"/>
        <v>16200</v>
      </c>
      <c r="F35" s="229">
        <f t="shared" si="14"/>
        <v>1537</v>
      </c>
      <c r="G35" s="229">
        <f t="shared" si="14"/>
        <v>18444</v>
      </c>
      <c r="H35" s="229">
        <f t="shared" si="14"/>
        <v>1598.1100000000001</v>
      </c>
      <c r="I35" s="230">
        <f t="shared" si="14"/>
        <v>19177.32</v>
      </c>
      <c r="J35" s="143">
        <f t="shared" si="14"/>
        <v>1703.0155000000004</v>
      </c>
      <c r="K35" s="144">
        <f t="shared" si="14"/>
        <v>20436.186</v>
      </c>
      <c r="L35" s="47"/>
      <c r="M35" s="25"/>
      <c r="N35" s="177"/>
    </row>
    <row r="36" spans="1:14" ht="13.5" thickBot="1">
      <c r="A36" s="181"/>
      <c r="B36" s="182"/>
      <c r="C36" s="182"/>
      <c r="D36" s="182"/>
      <c r="E36" s="182"/>
      <c r="F36" s="182"/>
      <c r="G36" s="182"/>
      <c r="H36" s="182"/>
      <c r="I36" s="182"/>
      <c r="J36" s="182"/>
      <c r="K36" s="182"/>
      <c r="L36" s="182"/>
      <c r="M36" s="182"/>
      <c r="N36" s="185"/>
    </row>
    <row r="37" spans="2:12" ht="13.5" thickTop="1">
      <c r="B37" s="165"/>
      <c r="D37" s="18"/>
      <c r="E37" s="18"/>
      <c r="F37" s="18"/>
      <c r="G37" s="18"/>
      <c r="H37" s="18"/>
      <c r="I37" s="18"/>
      <c r="K37" s="490"/>
      <c r="L37" s="490"/>
    </row>
    <row r="38" spans="2:9" ht="12.75">
      <c r="B38" s="165"/>
      <c r="D38" s="579"/>
      <c r="E38" s="580"/>
      <c r="F38" s="580"/>
      <c r="G38" s="580"/>
      <c r="H38" s="580"/>
      <c r="I38" s="580"/>
    </row>
    <row r="39" spans="4:9" ht="13.5" thickBot="1">
      <c r="D39" s="580"/>
      <c r="E39" s="580"/>
      <c r="F39" s="580"/>
      <c r="G39" s="580"/>
      <c r="H39" s="580"/>
      <c r="I39" s="580"/>
    </row>
    <row r="40" spans="3:10" ht="13.5" thickBot="1">
      <c r="C40" s="491"/>
      <c r="D40" s="580"/>
      <c r="E40" s="580"/>
      <c r="F40" s="580"/>
      <c r="G40" s="580"/>
      <c r="H40" s="580"/>
      <c r="I40" s="580"/>
      <c r="J40" s="492"/>
    </row>
    <row r="41" spans="4:10" s="1" customFormat="1" ht="12.75">
      <c r="D41" s="2"/>
      <c r="E41" s="2"/>
      <c r="F41" s="2"/>
      <c r="G41" s="2"/>
      <c r="H41" s="18"/>
      <c r="I41" s="14"/>
      <c r="J41" s="3"/>
    </row>
    <row r="42" spans="3:10" s="1" customFormat="1" ht="12.75">
      <c r="C42" s="4"/>
      <c r="D42" s="5"/>
      <c r="E42" s="5"/>
      <c r="F42" s="5"/>
      <c r="G42" s="5"/>
      <c r="H42" s="5"/>
      <c r="I42" s="14"/>
      <c r="J42" s="3"/>
    </row>
    <row r="43" spans="3:10" s="1" customFormat="1" ht="12.75">
      <c r="C43" s="4"/>
      <c r="D43" s="5"/>
      <c r="E43" s="5"/>
      <c r="F43" s="5"/>
      <c r="G43" s="5"/>
      <c r="H43" s="5"/>
      <c r="I43" s="14"/>
      <c r="J43" s="3"/>
    </row>
    <row r="44" spans="3:10" s="1" customFormat="1" ht="12.75">
      <c r="C44" s="4"/>
      <c r="D44" s="5"/>
      <c r="E44" s="5"/>
      <c r="F44" s="5"/>
      <c r="G44" s="5"/>
      <c r="H44" s="5"/>
      <c r="J44" s="3"/>
    </row>
    <row r="45" spans="4:10" s="1" customFormat="1" ht="12.75">
      <c r="D45" s="6"/>
      <c r="E45" s="6"/>
      <c r="F45" s="6"/>
      <c r="G45" s="6"/>
      <c r="H45" s="6"/>
      <c r="J45" s="7"/>
    </row>
    <row r="46" spans="4:10" ht="12.75">
      <c r="D46" s="9"/>
      <c r="E46" s="9"/>
      <c r="F46" s="9"/>
      <c r="G46" s="9"/>
      <c r="H46" s="9"/>
      <c r="J46" s="10"/>
    </row>
    <row r="47" spans="4:10" ht="12.75">
      <c r="D47" s="11"/>
      <c r="E47" s="10"/>
      <c r="F47" s="11"/>
      <c r="G47" s="10"/>
      <c r="H47" s="11"/>
      <c r="J47" s="11"/>
    </row>
    <row r="49" spans="11:12" ht="12.75">
      <c r="K49" s="12"/>
      <c r="L49" s="12"/>
    </row>
    <row r="50" ht="12.75">
      <c r="D50" s="13"/>
    </row>
    <row r="51" spans="2:14" ht="12.75">
      <c r="B51" s="18"/>
      <c r="C51" s="18"/>
      <c r="D51" s="18"/>
      <c r="E51" s="18"/>
      <c r="F51" s="18"/>
      <c r="G51" s="18"/>
      <c r="H51" s="18"/>
      <c r="I51" s="18"/>
      <c r="J51" s="18"/>
      <c r="K51" s="18"/>
      <c r="L51" s="18"/>
      <c r="M51" s="18"/>
      <c r="N51" s="18"/>
    </row>
    <row r="52" spans="2:14" s="1" customFormat="1" ht="12.75">
      <c r="B52" s="14"/>
      <c r="C52" s="14"/>
      <c r="D52" s="15"/>
      <c r="E52" s="19"/>
      <c r="F52" s="19"/>
      <c r="G52" s="19"/>
      <c r="H52" s="19"/>
      <c r="I52" s="14"/>
      <c r="J52" s="14"/>
      <c r="K52" s="14"/>
      <c r="L52" s="14"/>
      <c r="M52" s="14"/>
      <c r="N52" s="14"/>
    </row>
    <row r="53" spans="2:14" s="1" customFormat="1" ht="12.75">
      <c r="B53" s="14"/>
      <c r="C53" s="14"/>
      <c r="D53" s="14"/>
      <c r="E53" s="14"/>
      <c r="F53" s="14"/>
      <c r="G53" s="14"/>
      <c r="H53" s="14"/>
      <c r="I53" s="14"/>
      <c r="J53" s="14"/>
      <c r="K53" s="14"/>
      <c r="L53" s="14"/>
      <c r="M53" s="14"/>
      <c r="N53" s="14"/>
    </row>
    <row r="54" spans="2:14" s="1" customFormat="1" ht="12.75">
      <c r="B54" s="14"/>
      <c r="C54" s="14"/>
      <c r="D54" s="14"/>
      <c r="E54" s="15"/>
      <c r="F54" s="15"/>
      <c r="G54" s="15"/>
      <c r="H54" s="15"/>
      <c r="I54" s="16"/>
      <c r="J54" s="20"/>
      <c r="K54" s="15"/>
      <c r="L54" s="15"/>
      <c r="M54" s="15"/>
      <c r="N54" s="14"/>
    </row>
    <row r="55" spans="2:14" s="1" customFormat="1" ht="12.75">
      <c r="B55" s="14"/>
      <c r="C55" s="14"/>
      <c r="D55" s="14"/>
      <c r="E55" s="15"/>
      <c r="F55" s="17"/>
      <c r="G55" s="15"/>
      <c r="H55" s="15"/>
      <c r="I55" s="16"/>
      <c r="J55" s="20"/>
      <c r="K55" s="15"/>
      <c r="L55" s="15"/>
      <c r="M55" s="15"/>
      <c r="N55" s="14"/>
    </row>
    <row r="56" spans="2:14" s="1" customFormat="1" ht="12.75">
      <c r="B56" s="14"/>
      <c r="C56" s="14"/>
      <c r="D56" s="14"/>
      <c r="E56" s="15"/>
      <c r="F56" s="15"/>
      <c r="G56" s="15"/>
      <c r="H56" s="17"/>
      <c r="I56" s="16"/>
      <c r="J56" s="20"/>
      <c r="K56" s="15"/>
      <c r="L56" s="15"/>
      <c r="M56" s="15"/>
      <c r="N56" s="14"/>
    </row>
    <row r="57" spans="2:14" s="1" customFormat="1" ht="12.75">
      <c r="B57" s="14"/>
      <c r="C57" s="14"/>
      <c r="D57" s="14"/>
      <c r="E57" s="15"/>
      <c r="F57" s="15"/>
      <c r="G57" s="15"/>
      <c r="H57" s="15"/>
      <c r="I57" s="16"/>
      <c r="J57" s="20"/>
      <c r="K57" s="15"/>
      <c r="L57" s="15"/>
      <c r="M57" s="15"/>
      <c r="N57" s="14"/>
    </row>
    <row r="58" spans="2:14" s="1" customFormat="1" ht="12.75">
      <c r="B58" s="14"/>
      <c r="C58" s="14"/>
      <c r="D58" s="19"/>
      <c r="E58" s="19"/>
      <c r="F58" s="19"/>
      <c r="G58" s="19"/>
      <c r="H58" s="19"/>
      <c r="I58" s="16"/>
      <c r="J58" s="20"/>
      <c r="K58" s="15"/>
      <c r="L58" s="15"/>
      <c r="M58" s="15"/>
      <c r="N58" s="14"/>
    </row>
    <row r="59" spans="2:14" s="1" customFormat="1" ht="12.75">
      <c r="B59" s="14"/>
      <c r="C59" s="14"/>
      <c r="D59" s="14"/>
      <c r="E59" s="14"/>
      <c r="F59" s="14"/>
      <c r="G59" s="14"/>
      <c r="H59" s="14"/>
      <c r="I59" s="14"/>
      <c r="J59" s="14"/>
      <c r="K59" s="14"/>
      <c r="L59" s="14"/>
      <c r="M59" s="14"/>
      <c r="N59" s="14"/>
    </row>
    <row r="60" spans="2:14" s="1" customFormat="1" ht="12.75">
      <c r="B60" s="14"/>
      <c r="C60" s="14"/>
      <c r="D60" s="15"/>
      <c r="E60" s="19"/>
      <c r="F60" s="19"/>
      <c r="G60" s="19"/>
      <c r="H60" s="19"/>
      <c r="I60" s="14"/>
      <c r="J60" s="14"/>
      <c r="K60" s="14"/>
      <c r="L60" s="14"/>
      <c r="M60" s="14"/>
      <c r="N60" s="14"/>
    </row>
    <row r="61" spans="2:14" s="1" customFormat="1" ht="12.75">
      <c r="B61" s="14"/>
      <c r="C61" s="14"/>
      <c r="D61" s="14"/>
      <c r="E61" s="14"/>
      <c r="F61" s="14"/>
      <c r="G61" s="14"/>
      <c r="H61" s="14"/>
      <c r="I61" s="14"/>
      <c r="J61" s="14"/>
      <c r="K61" s="14"/>
      <c r="L61" s="14"/>
      <c r="M61" s="14"/>
      <c r="N61" s="14"/>
    </row>
    <row r="62" spans="2:14" s="1" customFormat="1" ht="12.75">
      <c r="B62" s="14"/>
      <c r="C62" s="14"/>
      <c r="D62" s="14"/>
      <c r="E62" s="15"/>
      <c r="F62" s="15"/>
      <c r="G62" s="15"/>
      <c r="H62" s="15"/>
      <c r="I62" s="16"/>
      <c r="J62" s="20"/>
      <c r="K62" s="15"/>
      <c r="L62" s="15"/>
      <c r="M62" s="15"/>
      <c r="N62" s="14"/>
    </row>
    <row r="63" spans="2:14" s="1" customFormat="1" ht="12.75">
      <c r="B63" s="14"/>
      <c r="C63" s="14"/>
      <c r="D63" s="14"/>
      <c r="E63" s="15"/>
      <c r="F63" s="17"/>
      <c r="G63" s="15"/>
      <c r="H63" s="15"/>
      <c r="I63" s="16"/>
      <c r="J63" s="20"/>
      <c r="K63" s="15"/>
      <c r="L63" s="15"/>
      <c r="M63" s="15"/>
      <c r="N63" s="14"/>
    </row>
    <row r="64" spans="2:14" s="1" customFormat="1" ht="12.75">
      <c r="B64" s="14"/>
      <c r="C64" s="14"/>
      <c r="D64" s="14"/>
      <c r="E64" s="15"/>
      <c r="F64" s="15"/>
      <c r="G64" s="15"/>
      <c r="H64" s="17"/>
      <c r="I64" s="16"/>
      <c r="J64" s="20"/>
      <c r="K64" s="15"/>
      <c r="L64" s="15"/>
      <c r="M64" s="15"/>
      <c r="N64" s="14"/>
    </row>
    <row r="65" spans="2:14" s="1" customFormat="1" ht="12.75">
      <c r="B65" s="14"/>
      <c r="C65" s="14"/>
      <c r="D65" s="14"/>
      <c r="E65" s="15"/>
      <c r="F65" s="15"/>
      <c r="G65" s="15"/>
      <c r="H65" s="15"/>
      <c r="I65" s="16"/>
      <c r="J65" s="20"/>
      <c r="K65" s="15"/>
      <c r="L65" s="15"/>
      <c r="M65" s="15"/>
      <c r="N65" s="14"/>
    </row>
    <row r="66" spans="2:14" s="1" customFormat="1" ht="12.75">
      <c r="B66" s="14"/>
      <c r="C66" s="14"/>
      <c r="D66" s="19"/>
      <c r="E66" s="19"/>
      <c r="F66" s="19"/>
      <c r="G66" s="19"/>
      <c r="H66" s="19"/>
      <c r="I66" s="16"/>
      <c r="J66" s="20"/>
      <c r="K66" s="15"/>
      <c r="L66" s="15"/>
      <c r="M66" s="15"/>
      <c r="N66" s="14"/>
    </row>
    <row r="67" spans="2:14" s="1" customFormat="1" ht="12.75">
      <c r="B67" s="14"/>
      <c r="C67" s="14"/>
      <c r="D67" s="14"/>
      <c r="E67" s="14"/>
      <c r="F67" s="14"/>
      <c r="G67" s="14"/>
      <c r="H67" s="14"/>
      <c r="I67" s="14"/>
      <c r="J67" s="14"/>
      <c r="K67" s="14"/>
      <c r="L67" s="14"/>
      <c r="M67" s="14"/>
      <c r="N67" s="14"/>
    </row>
    <row r="68" spans="2:14" s="1" customFormat="1" ht="12.75">
      <c r="B68" s="14"/>
      <c r="C68" s="14"/>
      <c r="D68" s="15"/>
      <c r="E68" s="19"/>
      <c r="F68" s="19"/>
      <c r="G68" s="19"/>
      <c r="H68" s="19"/>
      <c r="I68" s="14"/>
      <c r="J68" s="14"/>
      <c r="K68" s="14"/>
      <c r="L68" s="14"/>
      <c r="M68" s="14"/>
      <c r="N68" s="14"/>
    </row>
    <row r="69" spans="2:14" s="1" customFormat="1" ht="12.75">
      <c r="B69" s="14"/>
      <c r="C69" s="14"/>
      <c r="D69" s="14"/>
      <c r="E69" s="14"/>
      <c r="F69" s="14"/>
      <c r="G69" s="14"/>
      <c r="H69" s="14"/>
      <c r="I69" s="14"/>
      <c r="J69" s="14"/>
      <c r="K69" s="14"/>
      <c r="L69" s="14"/>
      <c r="M69" s="14"/>
      <c r="N69" s="14"/>
    </row>
    <row r="70" spans="2:14" s="1" customFormat="1" ht="12.75">
      <c r="B70" s="14"/>
      <c r="C70" s="14"/>
      <c r="D70" s="14"/>
      <c r="E70" s="15"/>
      <c r="F70" s="15"/>
      <c r="G70" s="15"/>
      <c r="H70" s="15"/>
      <c r="I70" s="16"/>
      <c r="J70" s="20"/>
      <c r="K70" s="15"/>
      <c r="L70" s="15"/>
      <c r="M70" s="15"/>
      <c r="N70" s="14"/>
    </row>
    <row r="71" spans="2:14" s="1" customFormat="1" ht="12.75">
      <c r="B71" s="14"/>
      <c r="C71" s="14"/>
      <c r="D71" s="14"/>
      <c r="E71" s="15"/>
      <c r="F71" s="17"/>
      <c r="G71" s="15"/>
      <c r="H71" s="15"/>
      <c r="I71" s="16"/>
      <c r="J71" s="20"/>
      <c r="K71" s="15"/>
      <c r="L71" s="15"/>
      <c r="M71" s="15"/>
      <c r="N71" s="14"/>
    </row>
    <row r="72" spans="2:14" s="1" customFormat="1" ht="12.75">
      <c r="B72" s="14"/>
      <c r="C72" s="14"/>
      <c r="D72" s="14"/>
      <c r="E72" s="15"/>
      <c r="F72" s="15"/>
      <c r="G72" s="15"/>
      <c r="H72" s="17"/>
      <c r="I72" s="16"/>
      <c r="J72" s="20"/>
      <c r="K72" s="15"/>
      <c r="L72" s="15"/>
      <c r="M72" s="15"/>
      <c r="N72" s="14"/>
    </row>
    <row r="73" spans="2:14" s="1" customFormat="1" ht="12.75">
      <c r="B73" s="14"/>
      <c r="C73" s="14"/>
      <c r="D73" s="14"/>
      <c r="E73" s="15"/>
      <c r="F73" s="15"/>
      <c r="G73" s="15"/>
      <c r="H73" s="15"/>
      <c r="I73" s="16"/>
      <c r="J73" s="20"/>
      <c r="K73" s="15"/>
      <c r="L73" s="15"/>
      <c r="M73" s="15"/>
      <c r="N73" s="14"/>
    </row>
    <row r="74" spans="2:14" s="1" customFormat="1" ht="12.75">
      <c r="B74" s="14"/>
      <c r="C74" s="14"/>
      <c r="D74" s="19"/>
      <c r="E74" s="19"/>
      <c r="F74" s="19"/>
      <c r="G74" s="19"/>
      <c r="H74" s="19"/>
      <c r="I74" s="16"/>
      <c r="J74" s="20"/>
      <c r="K74" s="15"/>
      <c r="L74" s="15"/>
      <c r="M74" s="15"/>
      <c r="N74" s="14"/>
    </row>
    <row r="75" spans="2:14" ht="12.75">
      <c r="B75" s="18"/>
      <c r="C75" s="18"/>
      <c r="D75" s="18"/>
      <c r="E75" s="18"/>
      <c r="F75" s="18"/>
      <c r="G75" s="18"/>
      <c r="H75" s="18"/>
      <c r="I75" s="18"/>
      <c r="J75" s="18"/>
      <c r="K75" s="18"/>
      <c r="L75" s="18"/>
      <c r="M75" s="18"/>
      <c r="N75" s="18"/>
    </row>
    <row r="76" spans="2:14" ht="12.75">
      <c r="B76" s="18"/>
      <c r="C76" s="18"/>
      <c r="D76" s="18"/>
      <c r="E76" s="18"/>
      <c r="F76" s="18"/>
      <c r="G76" s="18"/>
      <c r="H76" s="18"/>
      <c r="I76" s="18"/>
      <c r="J76" s="18"/>
      <c r="K76" s="18"/>
      <c r="L76" s="18"/>
      <c r="M76" s="18"/>
      <c r="N76" s="18"/>
    </row>
    <row r="77" spans="2:14" ht="12.75">
      <c r="B77" s="18"/>
      <c r="C77" s="18"/>
      <c r="D77" s="18"/>
      <c r="E77" s="18"/>
      <c r="F77" s="18"/>
      <c r="G77" s="18"/>
      <c r="H77" s="18"/>
      <c r="I77" s="18"/>
      <c r="J77" s="18"/>
      <c r="K77" s="18"/>
      <c r="L77" s="18"/>
      <c r="M77" s="18"/>
      <c r="N77" s="18"/>
    </row>
  </sheetData>
  <sheetProtection/>
  <mergeCells count="8">
    <mergeCell ref="D2:M2"/>
    <mergeCell ref="D38:I40"/>
    <mergeCell ref="C4:C6"/>
    <mergeCell ref="M4:M6"/>
    <mergeCell ref="D4:E4"/>
    <mergeCell ref="F4:G4"/>
    <mergeCell ref="H4:I4"/>
    <mergeCell ref="J4:K4"/>
  </mergeCells>
  <printOptions horizontalCentered="1"/>
  <pageMargins left="0.7874015748031497" right="0.7874015748031497" top="0.984251968503937" bottom="0.7874015748031497" header="0.5118110236220472" footer="0.3937007874015748"/>
  <pageSetup fitToHeight="1" fitToWidth="1" orientation="landscape" paperSize="9" scale="85" r:id="rId3"/>
  <headerFooter alignWithMargins="0">
    <oddHeader>&amp;CSeite&amp;P</oddHeader>
    <oddFooter>&amp;L&amp;"Verdana,Standard"&amp;9Die Vorlage dieser Datei wurde zur Verfügung gestellt durch Rüdiger ADAMY, Hannover&amp;R&amp;9&amp;D</oddFooter>
  </headerFooter>
  <legacyDrawing r:id="rId2"/>
</worksheet>
</file>

<file path=xl/worksheets/sheet4.xml><?xml version="1.0" encoding="utf-8"?>
<worksheet xmlns="http://schemas.openxmlformats.org/spreadsheetml/2006/main" xmlns:r="http://schemas.openxmlformats.org/officeDocument/2006/relationships">
  <sheetPr>
    <tabColor indexed="13"/>
    <pageSetUpPr fitToPage="1"/>
  </sheetPr>
  <dimension ref="A1:AI93"/>
  <sheetViews>
    <sheetView showGridLines="0" zoomScale="81" zoomScaleNormal="81" workbookViewId="0" topLeftCell="A1">
      <selection activeCell="S28" sqref="S28"/>
    </sheetView>
  </sheetViews>
  <sheetFormatPr defaultColWidth="11.421875" defaultRowHeight="12.75"/>
  <cols>
    <col min="1" max="1" width="3.140625" style="485" customWidth="1"/>
    <col min="2" max="2" width="25.8515625" style="430" customWidth="1"/>
    <col min="3" max="3" width="8.421875" style="482" customWidth="1"/>
    <col min="4" max="4" width="10.8515625" style="482" customWidth="1"/>
    <col min="5" max="5" width="10.421875" style="430" customWidth="1"/>
    <col min="6" max="6" width="6.8515625" style="430" customWidth="1"/>
    <col min="7" max="7" width="11.421875" style="430" customWidth="1"/>
    <col min="8" max="8" width="6.8515625" style="430" customWidth="1"/>
    <col min="9" max="9" width="11.28125" style="430" customWidth="1"/>
    <col min="10" max="10" width="6.8515625" style="430" customWidth="1"/>
    <col min="11" max="11" width="11.7109375" style="430" customWidth="1"/>
    <col min="12" max="12" width="6.8515625" style="430" customWidth="1"/>
    <col min="13" max="13" width="12.140625" style="430" customWidth="1"/>
    <col min="14" max="14" width="6.8515625" style="430" customWidth="1"/>
    <col min="15" max="15" width="9.28125" style="430" customWidth="1"/>
    <col min="16" max="16" width="6.8515625" style="430" customWidth="1"/>
    <col min="17" max="17" width="10.57421875" style="430" customWidth="1"/>
    <col min="18" max="18" width="6.8515625" style="430" customWidth="1"/>
    <col min="19" max="19" width="10.421875" style="430" customWidth="1"/>
    <col min="20" max="20" width="6.8515625" style="430" customWidth="1"/>
    <col min="21" max="21" width="12.140625" style="430" customWidth="1"/>
    <col min="22" max="22" width="6.8515625" style="430" customWidth="1"/>
    <col min="23" max="23" width="11.421875" style="430" customWidth="1"/>
    <col min="24" max="24" width="6.8515625" style="430" customWidth="1"/>
    <col min="25" max="25" width="11.00390625" style="430" customWidth="1"/>
    <col min="26" max="26" width="6.8515625" style="430" customWidth="1"/>
    <col min="27" max="27" width="10.421875" style="430" customWidth="1"/>
    <col min="28" max="28" width="6.8515625" style="430" customWidth="1"/>
    <col min="29" max="29" width="19.28125" style="483" customWidth="1"/>
    <col min="30" max="30" width="19.28125" style="484" customWidth="1"/>
    <col min="31" max="31" width="19.28125" style="430" customWidth="1"/>
    <col min="32" max="32" width="4.7109375" style="430" customWidth="1"/>
    <col min="33" max="33" width="9.28125" style="430" customWidth="1"/>
    <col min="34" max="34" width="8.7109375" style="430" customWidth="1"/>
    <col min="35" max="35" width="9.28125" style="430" customWidth="1"/>
    <col min="36" max="16384" width="11.421875" style="430" customWidth="1"/>
  </cols>
  <sheetData>
    <row r="1" spans="1:27" ht="30" customHeight="1" thickBot="1">
      <c r="A1" s="481"/>
      <c r="B1" s="591" t="s">
        <v>250</v>
      </c>
      <c r="C1" s="592"/>
      <c r="D1" s="592"/>
      <c r="E1" s="592"/>
      <c r="F1" s="592"/>
      <c r="G1" s="592"/>
      <c r="H1" s="592"/>
      <c r="I1" s="592"/>
      <c r="J1" s="592"/>
      <c r="K1" s="592"/>
      <c r="L1" s="592"/>
      <c r="M1" s="592"/>
      <c r="N1" s="592"/>
      <c r="O1" s="592"/>
      <c r="P1" s="592"/>
      <c r="Q1" s="592"/>
      <c r="R1" s="592"/>
      <c r="S1" s="592"/>
      <c r="T1" s="592"/>
      <c r="U1" s="592"/>
      <c r="V1" s="592"/>
      <c r="W1" s="592"/>
      <c r="X1" s="592"/>
      <c r="Y1" s="592"/>
      <c r="Z1" s="592"/>
      <c r="AA1" s="593"/>
    </row>
    <row r="2" spans="1:35" ht="19.5" customHeight="1" thickBot="1" thickTop="1">
      <c r="A2" s="428"/>
      <c r="B2" s="619" t="s">
        <v>148</v>
      </c>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429"/>
      <c r="AG2" s="564"/>
      <c r="AH2" s="564"/>
      <c r="AI2" s="564"/>
    </row>
    <row r="3" spans="1:35" s="434" customFormat="1" ht="18" customHeight="1">
      <c r="A3" s="431"/>
      <c r="B3" s="627" t="s">
        <v>149</v>
      </c>
      <c r="C3" s="432"/>
      <c r="D3" s="522"/>
      <c r="E3" s="601" t="str">
        <f>'Ertragsv. 2015'!C2</f>
        <v>April</v>
      </c>
      <c r="F3" s="602"/>
      <c r="G3" s="605" t="str">
        <f>'Ertragsv. 2015'!D2</f>
        <v>Mai</v>
      </c>
      <c r="H3" s="602"/>
      <c r="I3" s="605" t="str">
        <f>'Ertragsv. 2015'!E2</f>
        <v>Juni</v>
      </c>
      <c r="J3" s="602"/>
      <c r="K3" s="605" t="str">
        <f>'Ertragsv. 2015'!F2</f>
        <v>Juli</v>
      </c>
      <c r="L3" s="602"/>
      <c r="M3" s="605" t="str">
        <f>'Ertragsv. 2015'!G2</f>
        <v>Aug.</v>
      </c>
      <c r="N3" s="602"/>
      <c r="O3" s="605" t="str">
        <f>'Ertragsv. 2015'!H2</f>
        <v>Sept.</v>
      </c>
      <c r="P3" s="602"/>
      <c r="Q3" s="605" t="str">
        <f>'Ertragsv. 2015'!I2</f>
        <v>Okt.</v>
      </c>
      <c r="R3" s="602"/>
      <c r="S3" s="605" t="str">
        <f>'Ertragsv. 2015'!J2</f>
        <v>Nov.</v>
      </c>
      <c r="T3" s="602"/>
      <c r="U3" s="605" t="str">
        <f>'Ertragsv. 2015'!K2</f>
        <v>Dez.</v>
      </c>
      <c r="V3" s="602"/>
      <c r="W3" s="605" t="str">
        <f>'Ertragsv. 2015'!L2</f>
        <v>Jan.</v>
      </c>
      <c r="X3" s="602"/>
      <c r="Y3" s="605" t="str">
        <f>'Ertragsv. 2015'!M2</f>
        <v>Febr.</v>
      </c>
      <c r="Z3" s="602"/>
      <c r="AA3" s="605" t="str">
        <f>'Ertragsv. 2015'!N2</f>
        <v>März</v>
      </c>
      <c r="AB3" s="602"/>
      <c r="AC3" s="621" t="s">
        <v>150</v>
      </c>
      <c r="AD3" s="623" t="s">
        <v>151</v>
      </c>
      <c r="AE3" s="625" t="s">
        <v>152</v>
      </c>
      <c r="AF3" s="433"/>
      <c r="AG3" s="614" t="s">
        <v>277</v>
      </c>
      <c r="AH3" s="615"/>
      <c r="AI3" s="615"/>
    </row>
    <row r="4" spans="1:35" ht="12.75" customHeight="1" thickBot="1">
      <c r="A4" s="435"/>
      <c r="B4" s="628"/>
      <c r="C4" s="436"/>
      <c r="D4" s="517"/>
      <c r="E4" s="603"/>
      <c r="F4" s="604"/>
      <c r="G4" s="606"/>
      <c r="H4" s="604"/>
      <c r="I4" s="606"/>
      <c r="J4" s="604"/>
      <c r="K4" s="606"/>
      <c r="L4" s="604"/>
      <c r="M4" s="606"/>
      <c r="N4" s="604"/>
      <c r="O4" s="606"/>
      <c r="P4" s="604"/>
      <c r="Q4" s="606"/>
      <c r="R4" s="604"/>
      <c r="S4" s="606"/>
      <c r="T4" s="604"/>
      <c r="U4" s="606"/>
      <c r="V4" s="604"/>
      <c r="W4" s="606"/>
      <c r="X4" s="604"/>
      <c r="Y4" s="606"/>
      <c r="Z4" s="604"/>
      <c r="AA4" s="606"/>
      <c r="AB4" s="604"/>
      <c r="AC4" s="622"/>
      <c r="AD4" s="624"/>
      <c r="AE4" s="626"/>
      <c r="AF4" s="437"/>
      <c r="AG4" s="616"/>
      <c r="AH4" s="615"/>
      <c r="AI4" s="615"/>
    </row>
    <row r="5" spans="1:35" ht="15.75" customHeight="1" thickBot="1" thickTop="1">
      <c r="A5" s="435"/>
      <c r="B5" s="438" t="s">
        <v>61</v>
      </c>
      <c r="C5" s="617"/>
      <c r="D5" s="618"/>
      <c r="E5" s="514"/>
      <c r="F5" s="439">
        <f>SUM(F8:F17)</f>
        <v>93</v>
      </c>
      <c r="G5" s="439"/>
      <c r="H5" s="439">
        <f>SUM(H8:H17)</f>
        <v>17</v>
      </c>
      <c r="I5" s="439"/>
      <c r="J5" s="439">
        <f>SUM(J8:J17)</f>
        <v>22</v>
      </c>
      <c r="K5" s="439"/>
      <c r="L5" s="439">
        <f>SUM(L8:L17)</f>
        <v>43</v>
      </c>
      <c r="M5" s="439"/>
      <c r="N5" s="439">
        <f>SUM(N8:N17)</f>
        <v>19</v>
      </c>
      <c r="O5" s="439"/>
      <c r="P5" s="439">
        <f>SUM(P8:P17)</f>
        <v>31</v>
      </c>
      <c r="Q5" s="439"/>
      <c r="R5" s="439">
        <f>SUM(R8:R17)</f>
        <v>22</v>
      </c>
      <c r="S5" s="439"/>
      <c r="T5" s="439">
        <f>SUM(T8:T17)</f>
        <v>11</v>
      </c>
      <c r="U5" s="439"/>
      <c r="V5" s="439">
        <f>SUM(V8:V17)</f>
        <v>24</v>
      </c>
      <c r="W5" s="439"/>
      <c r="X5" s="439">
        <f>SUM(X8:X17)</f>
        <v>20</v>
      </c>
      <c r="Y5" s="439"/>
      <c r="Z5" s="439">
        <f>SUM(Z8:Z17)</f>
        <v>32</v>
      </c>
      <c r="AA5" s="439"/>
      <c r="AB5" s="439">
        <f>SUM(AB8:AB17)</f>
        <v>27</v>
      </c>
      <c r="AC5" s="440">
        <f>SUM(E5:AB5)/12</f>
        <v>30.083333333333332</v>
      </c>
      <c r="AD5" s="163"/>
      <c r="AE5" s="93"/>
      <c r="AF5" s="437"/>
      <c r="AG5" s="565"/>
      <c r="AH5" s="565"/>
      <c r="AI5" s="565"/>
    </row>
    <row r="6" spans="1:35" s="449" customFormat="1" ht="60" customHeight="1" thickTop="1">
      <c r="A6" s="441"/>
      <c r="B6" s="130"/>
      <c r="C6" s="442" t="s">
        <v>169</v>
      </c>
      <c r="D6" s="518" t="s">
        <v>243</v>
      </c>
      <c r="E6" s="179" t="s">
        <v>168</v>
      </c>
      <c r="F6" s="444" t="s">
        <v>242</v>
      </c>
      <c r="G6" s="443" t="s">
        <v>168</v>
      </c>
      <c r="H6" s="444" t="s">
        <v>242</v>
      </c>
      <c r="I6" s="443" t="s">
        <v>168</v>
      </c>
      <c r="J6" s="444" t="s">
        <v>242</v>
      </c>
      <c r="K6" s="443" t="s">
        <v>168</v>
      </c>
      <c r="L6" s="444" t="s">
        <v>242</v>
      </c>
      <c r="M6" s="443" t="s">
        <v>168</v>
      </c>
      <c r="N6" s="444" t="s">
        <v>242</v>
      </c>
      <c r="O6" s="443" t="s">
        <v>168</v>
      </c>
      <c r="P6" s="444" t="s">
        <v>242</v>
      </c>
      <c r="Q6" s="443" t="s">
        <v>168</v>
      </c>
      <c r="R6" s="444" t="s">
        <v>242</v>
      </c>
      <c r="S6" s="443" t="s">
        <v>168</v>
      </c>
      <c r="T6" s="444" t="s">
        <v>242</v>
      </c>
      <c r="U6" s="443" t="s">
        <v>168</v>
      </c>
      <c r="V6" s="444" t="s">
        <v>242</v>
      </c>
      <c r="W6" s="443" t="s">
        <v>168</v>
      </c>
      <c r="X6" s="444" t="s">
        <v>242</v>
      </c>
      <c r="Y6" s="443" t="s">
        <v>168</v>
      </c>
      <c r="Z6" s="444" t="s">
        <v>242</v>
      </c>
      <c r="AA6" s="443" t="s">
        <v>168</v>
      </c>
      <c r="AB6" s="444" t="s">
        <v>242</v>
      </c>
      <c r="AC6" s="445"/>
      <c r="AD6" s="446"/>
      <c r="AE6" s="447"/>
      <c r="AF6" s="448"/>
      <c r="AG6" s="565" t="s">
        <v>278</v>
      </c>
      <c r="AH6" s="565" t="s">
        <v>279</v>
      </c>
      <c r="AI6" s="566"/>
    </row>
    <row r="7" spans="1:35" ht="6" customHeight="1">
      <c r="A7" s="435"/>
      <c r="B7" s="127"/>
      <c r="C7" s="450"/>
      <c r="D7" s="93"/>
      <c r="E7" s="106"/>
      <c r="F7" s="450"/>
      <c r="G7" s="106"/>
      <c r="H7" s="450"/>
      <c r="I7" s="106"/>
      <c r="J7" s="450"/>
      <c r="K7" s="106"/>
      <c r="L7" s="450"/>
      <c r="M7" s="106"/>
      <c r="N7" s="450"/>
      <c r="O7" s="106"/>
      <c r="P7" s="450"/>
      <c r="Q7" s="106"/>
      <c r="R7" s="450"/>
      <c r="S7" s="106"/>
      <c r="T7" s="450"/>
      <c r="U7" s="106"/>
      <c r="V7" s="450"/>
      <c r="W7" s="106"/>
      <c r="X7" s="450"/>
      <c r="Y7" s="106"/>
      <c r="Z7" s="450"/>
      <c r="AA7" s="106"/>
      <c r="AB7" s="450"/>
      <c r="AC7" s="451"/>
      <c r="AD7" s="452"/>
      <c r="AE7" s="453"/>
      <c r="AF7" s="437"/>
      <c r="AG7" s="567"/>
      <c r="AH7" s="567"/>
      <c r="AI7" s="567"/>
    </row>
    <row r="8" spans="1:35" ht="15.75" customHeight="1">
      <c r="A8" s="435"/>
      <c r="B8" s="254" t="s">
        <v>248</v>
      </c>
      <c r="C8" s="524">
        <v>580</v>
      </c>
      <c r="D8" s="519">
        <v>5</v>
      </c>
      <c r="E8" s="515">
        <v>1</v>
      </c>
      <c r="F8" s="527">
        <f>D8*E8</f>
        <v>5</v>
      </c>
      <c r="G8" s="61">
        <v>0</v>
      </c>
      <c r="H8" s="527">
        <f>D8*G8</f>
        <v>0</v>
      </c>
      <c r="I8" s="61">
        <v>1</v>
      </c>
      <c r="J8" s="527">
        <f>D8*I8</f>
        <v>5</v>
      </c>
      <c r="K8" s="61">
        <v>8</v>
      </c>
      <c r="L8" s="527">
        <f>D8*K8</f>
        <v>40</v>
      </c>
      <c r="M8" s="61">
        <v>1</v>
      </c>
      <c r="N8" s="527">
        <f>D8*M8</f>
        <v>5</v>
      </c>
      <c r="O8" s="61">
        <v>3</v>
      </c>
      <c r="P8" s="527">
        <f>D8*O8</f>
        <v>15</v>
      </c>
      <c r="Q8" s="61">
        <v>1</v>
      </c>
      <c r="R8" s="527">
        <f>D8*Q8</f>
        <v>5</v>
      </c>
      <c r="S8" s="61"/>
      <c r="T8" s="527">
        <f>D8*S8</f>
        <v>0</v>
      </c>
      <c r="U8" s="61">
        <v>2</v>
      </c>
      <c r="V8" s="527">
        <f>D8*U8</f>
        <v>10</v>
      </c>
      <c r="W8" s="61">
        <v>2</v>
      </c>
      <c r="X8" s="527">
        <f>D8*W8</f>
        <v>10</v>
      </c>
      <c r="Y8" s="61">
        <v>3</v>
      </c>
      <c r="Z8" s="527">
        <f>D8*Y8</f>
        <v>15</v>
      </c>
      <c r="AA8" s="61">
        <v>3</v>
      </c>
      <c r="AB8" s="527">
        <f>D8*AA8</f>
        <v>15</v>
      </c>
      <c r="AC8" s="454">
        <f>E8+G8+I8+K8+M8+O8+Q8+S8+U8+W8+Y8+AA8</f>
        <v>25</v>
      </c>
      <c r="AD8" s="455">
        <f>(E8+G8+I8+K8+M8+O8+Q8+S8+U8+W8+Y8+AA8)*C8</f>
        <v>14500</v>
      </c>
      <c r="AE8" s="456">
        <f aca="true" t="shared" si="0" ref="AE8:AE17">AD8/$AD$18</f>
        <v>0.22400741541788968</v>
      </c>
      <c r="AF8" s="437"/>
      <c r="AG8" s="568">
        <v>300</v>
      </c>
      <c r="AH8" s="568">
        <f>AC8*AG8</f>
        <v>7500</v>
      </c>
      <c r="AI8" s="567"/>
    </row>
    <row r="9" spans="1:35" ht="15.75" customHeight="1">
      <c r="A9" s="435"/>
      <c r="B9" s="254" t="s">
        <v>249</v>
      </c>
      <c r="C9" s="524">
        <v>8</v>
      </c>
      <c r="D9" s="519">
        <v>3</v>
      </c>
      <c r="E9" s="515">
        <v>15</v>
      </c>
      <c r="F9" s="527">
        <f aca="true" t="shared" si="1" ref="F9:F17">D9*E9</f>
        <v>45</v>
      </c>
      <c r="G9" s="61">
        <v>4</v>
      </c>
      <c r="H9" s="527">
        <f aca="true" t="shared" si="2" ref="H9:H17">D9*G9</f>
        <v>12</v>
      </c>
      <c r="I9" s="61">
        <v>3</v>
      </c>
      <c r="J9" s="527">
        <f aca="true" t="shared" si="3" ref="J9:J17">D9*I9</f>
        <v>9</v>
      </c>
      <c r="K9" s="61">
        <v>0</v>
      </c>
      <c r="L9" s="527">
        <f aca="true" t="shared" si="4" ref="L9:L17">D9*K9</f>
        <v>0</v>
      </c>
      <c r="M9" s="61">
        <v>2</v>
      </c>
      <c r="N9" s="527">
        <f aca="true" t="shared" si="5" ref="N9:N17">D9*M9</f>
        <v>6</v>
      </c>
      <c r="O9" s="61">
        <v>4</v>
      </c>
      <c r="P9" s="527">
        <f aca="true" t="shared" si="6" ref="P9:P17">D9*O9</f>
        <v>12</v>
      </c>
      <c r="Q9" s="61">
        <v>5</v>
      </c>
      <c r="R9" s="527">
        <f aca="true" t="shared" si="7" ref="R9:R16">D9*Q9</f>
        <v>15</v>
      </c>
      <c r="S9" s="61">
        <v>2</v>
      </c>
      <c r="T9" s="527">
        <f aca="true" t="shared" si="8" ref="T9:T17">D9*S9</f>
        <v>6</v>
      </c>
      <c r="U9" s="61">
        <v>2</v>
      </c>
      <c r="V9" s="527">
        <f aca="true" t="shared" si="9" ref="V9:V17">D9*U9</f>
        <v>6</v>
      </c>
      <c r="W9" s="61">
        <v>2</v>
      </c>
      <c r="X9" s="527">
        <f aca="true" t="shared" si="10" ref="X9:X17">D9*W9</f>
        <v>6</v>
      </c>
      <c r="Y9" s="61">
        <v>3</v>
      </c>
      <c r="Z9" s="527">
        <f aca="true" t="shared" si="11" ref="Z9:Z17">D9*Y9</f>
        <v>9</v>
      </c>
      <c r="AA9" s="61">
        <v>3</v>
      </c>
      <c r="AB9" s="527">
        <f aca="true" t="shared" si="12" ref="AB9:AB17">D9*AA9</f>
        <v>9</v>
      </c>
      <c r="AC9" s="454">
        <f aca="true" t="shared" si="13" ref="AC9:AC17">E9+G9+I9+K9+M9+O9+Q9+S9+U9+W9+Y9+AA9</f>
        <v>45</v>
      </c>
      <c r="AD9" s="455">
        <f aca="true" t="shared" si="14" ref="AD9:AD17">(E9+G9+I9+K9+M9+O9+Q9+S9+U9+W9+Y9+AA9)*C9</f>
        <v>360</v>
      </c>
      <c r="AE9" s="456">
        <f t="shared" si="0"/>
        <v>0.005561563417271744</v>
      </c>
      <c r="AF9" s="437"/>
      <c r="AG9" s="568">
        <v>1.9</v>
      </c>
      <c r="AH9" s="568">
        <f aca="true" t="shared" si="15" ref="AH9:AH17">AC9*AG9</f>
        <v>85.5</v>
      </c>
      <c r="AI9" s="567"/>
    </row>
    <row r="10" spans="1:35" ht="15.75" customHeight="1">
      <c r="A10" s="435"/>
      <c r="B10" s="254" t="s">
        <v>191</v>
      </c>
      <c r="C10" s="524">
        <v>10</v>
      </c>
      <c r="D10" s="519">
        <v>2</v>
      </c>
      <c r="E10" s="515">
        <v>20</v>
      </c>
      <c r="F10" s="527">
        <f t="shared" si="1"/>
        <v>40</v>
      </c>
      <c r="G10" s="61">
        <v>0</v>
      </c>
      <c r="H10" s="527">
        <f t="shared" si="2"/>
        <v>0</v>
      </c>
      <c r="I10" s="61">
        <v>3</v>
      </c>
      <c r="J10" s="527">
        <f t="shared" si="3"/>
        <v>6</v>
      </c>
      <c r="K10" s="61">
        <v>0</v>
      </c>
      <c r="L10" s="527">
        <f t="shared" si="4"/>
        <v>0</v>
      </c>
      <c r="M10" s="61">
        <v>0</v>
      </c>
      <c r="N10" s="527">
        <f t="shared" si="5"/>
        <v>0</v>
      </c>
      <c r="O10" s="61">
        <v>1</v>
      </c>
      <c r="P10" s="527">
        <f t="shared" si="6"/>
        <v>2</v>
      </c>
      <c r="Q10" s="61">
        <v>0</v>
      </c>
      <c r="R10" s="527">
        <f t="shared" si="7"/>
        <v>0</v>
      </c>
      <c r="S10" s="61">
        <v>0</v>
      </c>
      <c r="T10" s="527">
        <f t="shared" si="8"/>
        <v>0</v>
      </c>
      <c r="U10" s="61">
        <v>1</v>
      </c>
      <c r="V10" s="527">
        <f t="shared" si="9"/>
        <v>2</v>
      </c>
      <c r="W10" s="61">
        <v>0</v>
      </c>
      <c r="X10" s="527">
        <f t="shared" si="10"/>
        <v>0</v>
      </c>
      <c r="Y10" s="61">
        <v>2</v>
      </c>
      <c r="Z10" s="527">
        <f t="shared" si="11"/>
        <v>4</v>
      </c>
      <c r="AA10" s="61">
        <v>0</v>
      </c>
      <c r="AB10" s="527">
        <f t="shared" si="12"/>
        <v>0</v>
      </c>
      <c r="AC10" s="454">
        <f t="shared" si="13"/>
        <v>27</v>
      </c>
      <c r="AD10" s="455">
        <f t="shared" si="14"/>
        <v>270</v>
      </c>
      <c r="AE10" s="456">
        <f t="shared" si="0"/>
        <v>0.0041711725629538085</v>
      </c>
      <c r="AF10" s="437"/>
      <c r="AG10" s="568">
        <v>8.2</v>
      </c>
      <c r="AH10" s="568">
        <f t="shared" si="15"/>
        <v>221.39999999999998</v>
      </c>
      <c r="AI10" s="567"/>
    </row>
    <row r="11" spans="1:35" ht="15.75" customHeight="1">
      <c r="A11" s="435"/>
      <c r="B11" s="254" t="s">
        <v>192</v>
      </c>
      <c r="C11" s="524">
        <v>50</v>
      </c>
      <c r="D11" s="519">
        <v>1</v>
      </c>
      <c r="E11" s="515">
        <v>1</v>
      </c>
      <c r="F11" s="527">
        <f t="shared" si="1"/>
        <v>1</v>
      </c>
      <c r="G11" s="61">
        <v>3</v>
      </c>
      <c r="H11" s="527">
        <f t="shared" si="2"/>
        <v>3</v>
      </c>
      <c r="I11" s="61">
        <v>0</v>
      </c>
      <c r="J11" s="527">
        <f t="shared" si="3"/>
        <v>0</v>
      </c>
      <c r="K11" s="61">
        <v>1</v>
      </c>
      <c r="L11" s="527">
        <f t="shared" si="4"/>
        <v>1</v>
      </c>
      <c r="M11" s="61">
        <v>5</v>
      </c>
      <c r="N11" s="527">
        <f t="shared" si="5"/>
        <v>5</v>
      </c>
      <c r="O11" s="61">
        <v>0</v>
      </c>
      <c r="P11" s="527">
        <f t="shared" si="6"/>
        <v>0</v>
      </c>
      <c r="Q11" s="61">
        <v>0</v>
      </c>
      <c r="R11" s="527">
        <f t="shared" si="7"/>
        <v>0</v>
      </c>
      <c r="S11" s="61">
        <v>3</v>
      </c>
      <c r="T11" s="527">
        <f t="shared" si="8"/>
        <v>3</v>
      </c>
      <c r="U11" s="61">
        <v>3</v>
      </c>
      <c r="V11" s="527">
        <f t="shared" si="9"/>
        <v>3</v>
      </c>
      <c r="W11" s="61">
        <v>2</v>
      </c>
      <c r="X11" s="527">
        <f t="shared" si="10"/>
        <v>2</v>
      </c>
      <c r="Y11" s="61">
        <v>2</v>
      </c>
      <c r="Z11" s="527">
        <f t="shared" si="11"/>
        <v>2</v>
      </c>
      <c r="AA11" s="61">
        <v>2</v>
      </c>
      <c r="AB11" s="527">
        <f t="shared" si="12"/>
        <v>2</v>
      </c>
      <c r="AC11" s="454">
        <f t="shared" si="13"/>
        <v>22</v>
      </c>
      <c r="AD11" s="455">
        <f t="shared" si="14"/>
        <v>1100</v>
      </c>
      <c r="AE11" s="456">
        <f t="shared" si="0"/>
        <v>0.01699366599721922</v>
      </c>
      <c r="AF11" s="437"/>
      <c r="AG11" s="568">
        <v>3.2</v>
      </c>
      <c r="AH11" s="568">
        <f t="shared" si="15"/>
        <v>70.4</v>
      </c>
      <c r="AI11" s="567"/>
    </row>
    <row r="12" spans="1:35" ht="15.75" customHeight="1">
      <c r="A12" s="435"/>
      <c r="B12" s="254" t="s">
        <v>64</v>
      </c>
      <c r="C12" s="525">
        <v>1500</v>
      </c>
      <c r="D12" s="520">
        <v>1</v>
      </c>
      <c r="E12" s="515">
        <v>2</v>
      </c>
      <c r="F12" s="527">
        <f t="shared" si="1"/>
        <v>2</v>
      </c>
      <c r="G12" s="61">
        <v>2</v>
      </c>
      <c r="H12" s="527">
        <f t="shared" si="2"/>
        <v>2</v>
      </c>
      <c r="I12" s="61">
        <v>2</v>
      </c>
      <c r="J12" s="527">
        <f t="shared" si="3"/>
        <v>2</v>
      </c>
      <c r="K12" s="61">
        <v>2</v>
      </c>
      <c r="L12" s="527">
        <f t="shared" si="4"/>
        <v>2</v>
      </c>
      <c r="M12" s="61">
        <v>3</v>
      </c>
      <c r="N12" s="527">
        <f t="shared" si="5"/>
        <v>3</v>
      </c>
      <c r="O12" s="61">
        <v>2</v>
      </c>
      <c r="P12" s="527">
        <f t="shared" si="6"/>
        <v>2</v>
      </c>
      <c r="Q12" s="61">
        <v>2</v>
      </c>
      <c r="R12" s="527">
        <f t="shared" si="7"/>
        <v>2</v>
      </c>
      <c r="S12" s="61">
        <v>2</v>
      </c>
      <c r="T12" s="527">
        <f t="shared" si="8"/>
        <v>2</v>
      </c>
      <c r="U12" s="61">
        <v>3</v>
      </c>
      <c r="V12" s="527">
        <f t="shared" si="9"/>
        <v>3</v>
      </c>
      <c r="W12" s="61">
        <v>2</v>
      </c>
      <c r="X12" s="527">
        <f t="shared" si="10"/>
        <v>2</v>
      </c>
      <c r="Y12" s="61">
        <v>2</v>
      </c>
      <c r="Z12" s="527">
        <f t="shared" si="11"/>
        <v>2</v>
      </c>
      <c r="AA12" s="61">
        <v>1</v>
      </c>
      <c r="AB12" s="527">
        <f t="shared" si="12"/>
        <v>1</v>
      </c>
      <c r="AC12" s="454">
        <f t="shared" si="13"/>
        <v>25</v>
      </c>
      <c r="AD12" s="455">
        <f t="shared" si="14"/>
        <v>37500</v>
      </c>
      <c r="AE12" s="456">
        <f>AD12/$AD$18</f>
        <v>0.5793295226324734</v>
      </c>
      <c r="AF12" s="437"/>
      <c r="AG12" s="568">
        <v>0.25</v>
      </c>
      <c r="AH12" s="568">
        <f t="shared" si="15"/>
        <v>6.25</v>
      </c>
      <c r="AI12" s="567"/>
    </row>
    <row r="13" spans="1:35" ht="15.75" customHeight="1">
      <c r="A13" s="435"/>
      <c r="B13" s="254" t="s">
        <v>62</v>
      </c>
      <c r="C13" s="525"/>
      <c r="D13" s="520"/>
      <c r="E13" s="515"/>
      <c r="F13" s="527">
        <f t="shared" si="1"/>
        <v>0</v>
      </c>
      <c r="G13" s="61"/>
      <c r="H13" s="527">
        <f t="shared" si="2"/>
        <v>0</v>
      </c>
      <c r="I13" s="61"/>
      <c r="J13" s="527">
        <f t="shared" si="3"/>
        <v>0</v>
      </c>
      <c r="K13" s="61"/>
      <c r="L13" s="527">
        <f t="shared" si="4"/>
        <v>0</v>
      </c>
      <c r="M13" s="61"/>
      <c r="N13" s="527">
        <f t="shared" si="5"/>
        <v>0</v>
      </c>
      <c r="O13" s="61"/>
      <c r="P13" s="527">
        <f t="shared" si="6"/>
        <v>0</v>
      </c>
      <c r="Q13" s="61"/>
      <c r="R13" s="527">
        <f t="shared" si="7"/>
        <v>0</v>
      </c>
      <c r="S13" s="61"/>
      <c r="T13" s="527">
        <f t="shared" si="8"/>
        <v>0</v>
      </c>
      <c r="U13" s="61"/>
      <c r="V13" s="527">
        <f t="shared" si="9"/>
        <v>0</v>
      </c>
      <c r="W13" s="61"/>
      <c r="X13" s="527">
        <f t="shared" si="10"/>
        <v>0</v>
      </c>
      <c r="Y13" s="61"/>
      <c r="Z13" s="527">
        <f t="shared" si="11"/>
        <v>0</v>
      </c>
      <c r="AA13" s="61"/>
      <c r="AB13" s="527">
        <f t="shared" si="12"/>
        <v>0</v>
      </c>
      <c r="AC13" s="454">
        <f t="shared" si="13"/>
        <v>0</v>
      </c>
      <c r="AD13" s="455">
        <f t="shared" si="14"/>
        <v>0</v>
      </c>
      <c r="AE13" s="456">
        <f t="shared" si="0"/>
        <v>0</v>
      </c>
      <c r="AF13" s="437"/>
      <c r="AG13" s="568">
        <v>4.5</v>
      </c>
      <c r="AH13" s="568">
        <f t="shared" si="15"/>
        <v>0</v>
      </c>
      <c r="AI13" s="567"/>
    </row>
    <row r="14" spans="1:35" ht="15.75" customHeight="1">
      <c r="A14" s="435"/>
      <c r="B14" s="254" t="s">
        <v>63</v>
      </c>
      <c r="C14" s="525"/>
      <c r="D14" s="520"/>
      <c r="E14" s="515"/>
      <c r="F14" s="527">
        <f t="shared" si="1"/>
        <v>0</v>
      </c>
      <c r="G14" s="61"/>
      <c r="H14" s="527">
        <f t="shared" si="2"/>
        <v>0</v>
      </c>
      <c r="I14" s="61"/>
      <c r="J14" s="527">
        <f t="shared" si="3"/>
        <v>0</v>
      </c>
      <c r="K14" s="61"/>
      <c r="L14" s="527">
        <f t="shared" si="4"/>
        <v>0</v>
      </c>
      <c r="M14" s="61"/>
      <c r="N14" s="527">
        <f t="shared" si="5"/>
        <v>0</v>
      </c>
      <c r="O14" s="61"/>
      <c r="P14" s="527">
        <f t="shared" si="6"/>
        <v>0</v>
      </c>
      <c r="Q14" s="61"/>
      <c r="R14" s="527">
        <f t="shared" si="7"/>
        <v>0</v>
      </c>
      <c r="S14" s="61"/>
      <c r="T14" s="527">
        <f t="shared" si="8"/>
        <v>0</v>
      </c>
      <c r="U14" s="61"/>
      <c r="V14" s="527">
        <f t="shared" si="9"/>
        <v>0</v>
      </c>
      <c r="W14" s="61"/>
      <c r="X14" s="527">
        <f t="shared" si="10"/>
        <v>0</v>
      </c>
      <c r="Y14" s="61"/>
      <c r="Z14" s="527">
        <f t="shared" si="11"/>
        <v>0</v>
      </c>
      <c r="AA14" s="61"/>
      <c r="AB14" s="527">
        <f t="shared" si="12"/>
        <v>0</v>
      </c>
      <c r="AC14" s="454">
        <f t="shared" si="13"/>
        <v>0</v>
      </c>
      <c r="AD14" s="455">
        <f t="shared" si="14"/>
        <v>0</v>
      </c>
      <c r="AE14" s="456">
        <f t="shared" si="0"/>
        <v>0</v>
      </c>
      <c r="AF14" s="437"/>
      <c r="AG14" s="568">
        <v>1.25</v>
      </c>
      <c r="AH14" s="568">
        <f t="shared" si="15"/>
        <v>0</v>
      </c>
      <c r="AI14" s="567"/>
    </row>
    <row r="15" spans="1:35" ht="15.75" customHeight="1">
      <c r="A15" s="435"/>
      <c r="B15" s="254" t="s">
        <v>65</v>
      </c>
      <c r="C15" s="525"/>
      <c r="D15" s="520"/>
      <c r="E15" s="515"/>
      <c r="F15" s="527">
        <f t="shared" si="1"/>
        <v>0</v>
      </c>
      <c r="G15" s="61"/>
      <c r="H15" s="527">
        <f t="shared" si="2"/>
        <v>0</v>
      </c>
      <c r="I15" s="61"/>
      <c r="J15" s="527">
        <f t="shared" si="3"/>
        <v>0</v>
      </c>
      <c r="K15" s="61"/>
      <c r="L15" s="527">
        <f t="shared" si="4"/>
        <v>0</v>
      </c>
      <c r="M15" s="61"/>
      <c r="N15" s="527">
        <f t="shared" si="5"/>
        <v>0</v>
      </c>
      <c r="O15" s="61"/>
      <c r="P15" s="527">
        <f t="shared" si="6"/>
        <v>0</v>
      </c>
      <c r="Q15" s="61"/>
      <c r="R15" s="527">
        <f t="shared" si="7"/>
        <v>0</v>
      </c>
      <c r="S15" s="61"/>
      <c r="T15" s="527">
        <f t="shared" si="8"/>
        <v>0</v>
      </c>
      <c r="U15" s="61"/>
      <c r="V15" s="527">
        <f t="shared" si="9"/>
        <v>0</v>
      </c>
      <c r="W15" s="61"/>
      <c r="X15" s="527">
        <f t="shared" si="10"/>
        <v>0</v>
      </c>
      <c r="Y15" s="61"/>
      <c r="Z15" s="527">
        <f t="shared" si="11"/>
        <v>0</v>
      </c>
      <c r="AA15" s="61"/>
      <c r="AB15" s="527">
        <f t="shared" si="12"/>
        <v>0</v>
      </c>
      <c r="AC15" s="454">
        <f t="shared" si="13"/>
        <v>0</v>
      </c>
      <c r="AD15" s="455">
        <f t="shared" si="14"/>
        <v>0</v>
      </c>
      <c r="AE15" s="456">
        <f t="shared" si="0"/>
        <v>0</v>
      </c>
      <c r="AF15" s="437"/>
      <c r="AG15" s="568">
        <v>1</v>
      </c>
      <c r="AH15" s="568">
        <f t="shared" si="15"/>
        <v>0</v>
      </c>
      <c r="AI15" s="567"/>
    </row>
    <row r="16" spans="1:35" ht="15.75" customHeight="1">
      <c r="A16" s="435"/>
      <c r="B16" s="254" t="s">
        <v>66</v>
      </c>
      <c r="C16" s="525">
        <v>50</v>
      </c>
      <c r="D16" s="520"/>
      <c r="E16" s="515">
        <v>10</v>
      </c>
      <c r="F16" s="527">
        <f t="shared" si="1"/>
        <v>0</v>
      </c>
      <c r="G16" s="61">
        <v>12</v>
      </c>
      <c r="H16" s="527">
        <f t="shared" si="2"/>
        <v>0</v>
      </c>
      <c r="I16" s="61">
        <v>15</v>
      </c>
      <c r="J16" s="527">
        <f t="shared" si="3"/>
        <v>0</v>
      </c>
      <c r="K16" s="61"/>
      <c r="L16" s="527">
        <f t="shared" si="4"/>
        <v>0</v>
      </c>
      <c r="M16" s="61"/>
      <c r="N16" s="527">
        <f t="shared" si="5"/>
        <v>0</v>
      </c>
      <c r="O16" s="61">
        <v>25</v>
      </c>
      <c r="P16" s="527">
        <f t="shared" si="6"/>
        <v>0</v>
      </c>
      <c r="Q16" s="61">
        <v>30</v>
      </c>
      <c r="R16" s="527">
        <f t="shared" si="7"/>
        <v>0</v>
      </c>
      <c r="S16" s="61">
        <v>30</v>
      </c>
      <c r="T16" s="527">
        <f t="shared" si="8"/>
        <v>0</v>
      </c>
      <c r="U16" s="61"/>
      <c r="V16" s="527">
        <f t="shared" si="9"/>
        <v>0</v>
      </c>
      <c r="W16" s="61">
        <v>35</v>
      </c>
      <c r="X16" s="527">
        <f t="shared" si="10"/>
        <v>0</v>
      </c>
      <c r="Y16" s="61">
        <v>30</v>
      </c>
      <c r="Z16" s="527">
        <f t="shared" si="11"/>
        <v>0</v>
      </c>
      <c r="AA16" s="61">
        <v>33</v>
      </c>
      <c r="AB16" s="527">
        <f t="shared" si="12"/>
        <v>0</v>
      </c>
      <c r="AC16" s="454">
        <f t="shared" si="13"/>
        <v>220</v>
      </c>
      <c r="AD16" s="455">
        <f t="shared" si="14"/>
        <v>11000</v>
      </c>
      <c r="AE16" s="456">
        <f t="shared" si="0"/>
        <v>0.16993665997219218</v>
      </c>
      <c r="AF16" s="437"/>
      <c r="AG16" s="568">
        <v>0.88</v>
      </c>
      <c r="AH16" s="568">
        <f t="shared" si="15"/>
        <v>193.6</v>
      </c>
      <c r="AI16" s="567"/>
    </row>
    <row r="17" spans="1:35" ht="15.75" customHeight="1" thickBot="1">
      <c r="A17" s="435"/>
      <c r="B17" s="255" t="s">
        <v>67</v>
      </c>
      <c r="C17" s="526"/>
      <c r="D17" s="521"/>
      <c r="E17" s="516"/>
      <c r="F17" s="527">
        <f t="shared" si="1"/>
        <v>0</v>
      </c>
      <c r="G17" s="62"/>
      <c r="H17" s="527">
        <f t="shared" si="2"/>
        <v>0</v>
      </c>
      <c r="I17" s="62"/>
      <c r="J17" s="527">
        <f t="shared" si="3"/>
        <v>0</v>
      </c>
      <c r="K17" s="62"/>
      <c r="L17" s="527">
        <f t="shared" si="4"/>
        <v>0</v>
      </c>
      <c r="M17" s="62"/>
      <c r="N17" s="527">
        <f t="shared" si="5"/>
        <v>0</v>
      </c>
      <c r="O17" s="62"/>
      <c r="P17" s="527">
        <f t="shared" si="6"/>
        <v>0</v>
      </c>
      <c r="Q17" s="62"/>
      <c r="R17" s="527">
        <f>D17*Q17</f>
        <v>0</v>
      </c>
      <c r="S17" s="62"/>
      <c r="T17" s="527">
        <f t="shared" si="8"/>
        <v>0</v>
      </c>
      <c r="U17" s="62"/>
      <c r="V17" s="527">
        <f t="shared" si="9"/>
        <v>0</v>
      </c>
      <c r="W17" s="62"/>
      <c r="X17" s="527">
        <f t="shared" si="10"/>
        <v>0</v>
      </c>
      <c r="Y17" s="62"/>
      <c r="Z17" s="527">
        <f t="shared" si="11"/>
        <v>0</v>
      </c>
      <c r="AA17" s="62"/>
      <c r="AB17" s="527">
        <f t="shared" si="12"/>
        <v>0</v>
      </c>
      <c r="AC17" s="454">
        <f t="shared" si="13"/>
        <v>0</v>
      </c>
      <c r="AD17" s="455">
        <f t="shared" si="14"/>
        <v>0</v>
      </c>
      <c r="AE17" s="456">
        <f t="shared" si="0"/>
        <v>0</v>
      </c>
      <c r="AF17" s="437"/>
      <c r="AG17" s="569">
        <v>7.8</v>
      </c>
      <c r="AH17" s="568">
        <f t="shared" si="15"/>
        <v>0</v>
      </c>
      <c r="AI17" s="570"/>
    </row>
    <row r="18" spans="1:35" s="466" customFormat="1" ht="15.75" customHeight="1" thickBot="1" thickTop="1">
      <c r="A18" s="457"/>
      <c r="B18" s="458" t="s">
        <v>123</v>
      </c>
      <c r="C18" s="459"/>
      <c r="D18" s="523"/>
      <c r="E18" s="459">
        <f>SUM($C$8*E8)+($C$9*E9)+($C$10*E10)+($C$11*E11)+($C$17*E17)+($C$12*E12)+($C$13*E13)+($C$14*E14)+($C$15*E15)+($C$16*E16)</f>
        <v>4450</v>
      </c>
      <c r="F18" s="461"/>
      <c r="G18" s="460">
        <f aca="true" t="shared" si="16" ref="G18:AA18">SUM($C$8*G8)+($C$9*G9)+($C$10*G10)+($C$11*G11)+($C$17*G17)+($C$12*G12)+($C$13*G13)+($C$14*G14)+($C$15*G15)+($C$16*G16)</f>
        <v>3782</v>
      </c>
      <c r="H18" s="461"/>
      <c r="I18" s="460">
        <f t="shared" si="16"/>
        <v>4384</v>
      </c>
      <c r="J18" s="461"/>
      <c r="K18" s="460">
        <f t="shared" si="16"/>
        <v>7690</v>
      </c>
      <c r="L18" s="461"/>
      <c r="M18" s="460">
        <f t="shared" si="16"/>
        <v>5346</v>
      </c>
      <c r="N18" s="461"/>
      <c r="O18" s="460">
        <f t="shared" si="16"/>
        <v>6032</v>
      </c>
      <c r="P18" s="461"/>
      <c r="Q18" s="460">
        <f t="shared" si="16"/>
        <v>5120</v>
      </c>
      <c r="R18" s="461"/>
      <c r="S18" s="460">
        <f t="shared" si="16"/>
        <v>4666</v>
      </c>
      <c r="T18" s="461"/>
      <c r="U18" s="460">
        <f t="shared" si="16"/>
        <v>5836</v>
      </c>
      <c r="V18" s="461"/>
      <c r="W18" s="460">
        <f t="shared" si="16"/>
        <v>6026</v>
      </c>
      <c r="X18" s="461"/>
      <c r="Y18" s="460">
        <f t="shared" si="16"/>
        <v>6384</v>
      </c>
      <c r="Z18" s="461"/>
      <c r="AA18" s="460">
        <f t="shared" si="16"/>
        <v>5014</v>
      </c>
      <c r="AB18" s="461"/>
      <c r="AC18" s="462">
        <f>SUM(AC7:AC17)</f>
        <v>364</v>
      </c>
      <c r="AD18" s="463">
        <f>SUM(AD8:AD17)</f>
        <v>64730</v>
      </c>
      <c r="AE18" s="464">
        <f>SUM(AE8:AE17)</f>
        <v>1</v>
      </c>
      <c r="AF18" s="465"/>
      <c r="AG18" s="463"/>
      <c r="AH18" s="463">
        <f>SUM(AH8:AH17)</f>
        <v>8077.15</v>
      </c>
      <c r="AI18" s="571">
        <f>AH18/AD18</f>
        <v>0.12478217209949019</v>
      </c>
    </row>
    <row r="19" spans="1:32" ht="30.75" customHeight="1" thickBot="1">
      <c r="A19" s="468"/>
      <c r="B19" s="530" t="s">
        <v>245</v>
      </c>
      <c r="C19" s="430"/>
      <c r="D19" s="430"/>
      <c r="AC19" s="469"/>
      <c r="AD19" s="467"/>
      <c r="AE19" s="164"/>
      <c r="AF19" s="437"/>
    </row>
    <row r="20" spans="1:32" ht="87" customHeight="1">
      <c r="A20" s="435"/>
      <c r="B20" s="470"/>
      <c r="C20" s="607" t="s">
        <v>212</v>
      </c>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9"/>
      <c r="AC20" s="469"/>
      <c r="AD20" s="467"/>
      <c r="AE20" s="164"/>
      <c r="AF20" s="437"/>
    </row>
    <row r="21" spans="1:32" ht="12.75">
      <c r="A21" s="435"/>
      <c r="B21" s="470"/>
      <c r="C21" s="610"/>
      <c r="D21" s="611"/>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3"/>
      <c r="AC21" s="469"/>
      <c r="AD21" s="467"/>
      <c r="AE21" s="164"/>
      <c r="AF21" s="437"/>
    </row>
    <row r="22" spans="1:32" ht="12.75">
      <c r="A22" s="435"/>
      <c r="B22" s="471"/>
      <c r="C22" s="594"/>
      <c r="D22" s="595"/>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7"/>
      <c r="AC22" s="469"/>
      <c r="AD22" s="467"/>
      <c r="AE22" s="164"/>
      <c r="AF22" s="437"/>
    </row>
    <row r="23" spans="1:32" ht="12.75">
      <c r="A23" s="435"/>
      <c r="B23" s="471"/>
      <c r="C23" s="594"/>
      <c r="D23" s="595"/>
      <c r="E23" s="596"/>
      <c r="F23" s="596"/>
      <c r="G23" s="596"/>
      <c r="H23" s="596"/>
      <c r="I23" s="596"/>
      <c r="J23" s="596"/>
      <c r="K23" s="596"/>
      <c r="L23" s="596"/>
      <c r="M23" s="596"/>
      <c r="N23" s="596"/>
      <c r="O23" s="596"/>
      <c r="P23" s="596"/>
      <c r="Q23" s="596"/>
      <c r="R23" s="596"/>
      <c r="S23" s="596"/>
      <c r="T23" s="596"/>
      <c r="U23" s="596"/>
      <c r="V23" s="596"/>
      <c r="W23" s="596"/>
      <c r="X23" s="596"/>
      <c r="Y23" s="596"/>
      <c r="Z23" s="596"/>
      <c r="AA23" s="596"/>
      <c r="AB23" s="597"/>
      <c r="AC23" s="472"/>
      <c r="AD23" s="473"/>
      <c r="AE23" s="474"/>
      <c r="AF23" s="437"/>
    </row>
    <row r="24" spans="1:32" ht="12.75">
      <c r="A24" s="435"/>
      <c r="B24" s="471"/>
      <c r="C24" s="594"/>
      <c r="D24" s="595"/>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7"/>
      <c r="AC24" s="472"/>
      <c r="AD24" s="473"/>
      <c r="AE24" s="474"/>
      <c r="AF24" s="437"/>
    </row>
    <row r="25" spans="1:32" ht="12.75">
      <c r="A25" s="435"/>
      <c r="B25" s="471"/>
      <c r="C25" s="594"/>
      <c r="D25" s="595"/>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7"/>
      <c r="AC25" s="472"/>
      <c r="AD25" s="473"/>
      <c r="AE25" s="474"/>
      <c r="AF25" s="437"/>
    </row>
    <row r="26" spans="1:32" ht="12.75">
      <c r="A26" s="435"/>
      <c r="B26" s="471"/>
      <c r="C26" s="594"/>
      <c r="D26" s="595"/>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7"/>
      <c r="AC26" s="472"/>
      <c r="AD26" s="473"/>
      <c r="AE26" s="474"/>
      <c r="AF26" s="437"/>
    </row>
    <row r="27" spans="1:32" ht="12.75">
      <c r="A27" s="435"/>
      <c r="B27" s="471"/>
      <c r="C27" s="594"/>
      <c r="D27" s="595"/>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7"/>
      <c r="AC27" s="472"/>
      <c r="AD27" s="473"/>
      <c r="AE27" s="474"/>
      <c r="AF27" s="437"/>
    </row>
    <row r="28" spans="1:32" ht="12.75">
      <c r="A28" s="435"/>
      <c r="B28" s="471"/>
      <c r="C28" s="430"/>
      <c r="D28" s="430"/>
      <c r="AC28" s="472"/>
      <c r="AD28" s="473"/>
      <c r="AE28" s="474"/>
      <c r="AF28" s="437"/>
    </row>
    <row r="29" spans="1:32" ht="12.75">
      <c r="A29" s="435"/>
      <c r="B29" s="471"/>
      <c r="C29" s="594"/>
      <c r="D29" s="595"/>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7"/>
      <c r="AC29" s="472"/>
      <c r="AD29" s="473"/>
      <c r="AE29" s="474"/>
      <c r="AF29" s="437"/>
    </row>
    <row r="30" spans="1:32" ht="12.75">
      <c r="A30" s="435"/>
      <c r="B30" s="471"/>
      <c r="C30" s="594"/>
      <c r="D30" s="595"/>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7"/>
      <c r="AC30" s="472"/>
      <c r="AD30" s="473"/>
      <c r="AE30" s="474"/>
      <c r="AF30" s="437"/>
    </row>
    <row r="31" spans="1:32" ht="12.75">
      <c r="A31" s="435"/>
      <c r="B31" s="471"/>
      <c r="C31" s="594"/>
      <c r="D31" s="595"/>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7"/>
      <c r="AC31" s="472"/>
      <c r="AD31" s="473"/>
      <c r="AE31" s="474"/>
      <c r="AF31" s="437"/>
    </row>
    <row r="32" spans="1:32" ht="12.75">
      <c r="A32" s="435"/>
      <c r="B32" s="471"/>
      <c r="C32" s="598"/>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600"/>
      <c r="AC32" s="472"/>
      <c r="AD32" s="473"/>
      <c r="AE32" s="474"/>
      <c r="AF32" s="437"/>
    </row>
    <row r="33" spans="1:32" ht="12.75">
      <c r="A33" s="435"/>
      <c r="B33" s="471"/>
      <c r="C33" s="598"/>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600"/>
      <c r="AC33" s="472"/>
      <c r="AD33" s="473"/>
      <c r="AE33" s="474"/>
      <c r="AF33" s="437"/>
    </row>
    <row r="34" spans="1:32" ht="12.75">
      <c r="A34" s="435"/>
      <c r="B34" s="471"/>
      <c r="C34" s="598"/>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600"/>
      <c r="AC34" s="472"/>
      <c r="AD34" s="473"/>
      <c r="AE34" s="474"/>
      <c r="AF34" s="437"/>
    </row>
    <row r="35" spans="1:32" ht="13.5" thickBot="1">
      <c r="A35" s="435"/>
      <c r="B35" s="471"/>
      <c r="C35" s="588"/>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90"/>
      <c r="AC35" s="472"/>
      <c r="AD35" s="473"/>
      <c r="AE35" s="474"/>
      <c r="AF35" s="437"/>
    </row>
    <row r="36" spans="1:32" ht="13.5" thickBot="1">
      <c r="A36" s="475"/>
      <c r="B36" s="476"/>
      <c r="C36" s="477"/>
      <c r="D36" s="477"/>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8"/>
      <c r="AD36" s="479"/>
      <c r="AE36" s="476"/>
      <c r="AF36" s="480"/>
    </row>
    <row r="37" spans="1:2" ht="13.5" thickTop="1">
      <c r="A37" s="481"/>
      <c r="B37" s="481"/>
    </row>
    <row r="38" spans="1:2" ht="12.75">
      <c r="A38" s="481"/>
      <c r="B38" s="481"/>
    </row>
    <row r="39" spans="1:2" ht="12.75">
      <c r="A39" s="481"/>
      <c r="B39" s="481"/>
    </row>
    <row r="40" spans="1:2" ht="12.75">
      <c r="A40" s="481"/>
      <c r="B40" s="481"/>
    </row>
    <row r="41" spans="1:2" ht="12.75">
      <c r="A41" s="481"/>
      <c r="B41" s="481"/>
    </row>
    <row r="42" spans="1:2" ht="12.75">
      <c r="A42" s="481"/>
      <c r="B42" s="481"/>
    </row>
    <row r="43" spans="1:2" ht="12.75">
      <c r="A43" s="481"/>
      <c r="B43" s="481"/>
    </row>
    <row r="44" spans="1:2" ht="12.75">
      <c r="A44" s="481"/>
      <c r="B44" s="481"/>
    </row>
    <row r="45" spans="1:2" ht="12.75">
      <c r="A45" s="481"/>
      <c r="B45" s="481"/>
    </row>
    <row r="46" spans="1:2" ht="12.75">
      <c r="A46" s="481"/>
      <c r="B46" s="481"/>
    </row>
    <row r="47" spans="1:2" ht="12.75">
      <c r="A47" s="481"/>
      <c r="B47" s="481"/>
    </row>
    <row r="48" spans="1:2" ht="12.75">
      <c r="A48" s="481"/>
      <c r="B48" s="481"/>
    </row>
    <row r="49" spans="1:2" ht="12.75">
      <c r="A49" s="481"/>
      <c r="B49" s="481"/>
    </row>
    <row r="50" spans="1:2" ht="12.75">
      <c r="A50" s="481"/>
      <c r="B50" s="481"/>
    </row>
    <row r="51" spans="1:2" ht="12.75">
      <c r="A51" s="481"/>
      <c r="B51" s="481"/>
    </row>
    <row r="52" spans="1:2" ht="12.75">
      <c r="A52" s="481"/>
      <c r="B52" s="481"/>
    </row>
    <row r="53" spans="1:2" ht="12.75">
      <c r="A53" s="481"/>
      <c r="B53" s="481"/>
    </row>
    <row r="54" spans="1:2" ht="12.75">
      <c r="A54" s="481"/>
      <c r="B54" s="481"/>
    </row>
    <row r="55" spans="1:2" ht="12.75">
      <c r="A55" s="481"/>
      <c r="B55" s="481"/>
    </row>
    <row r="56" spans="1:2" ht="12.75">
      <c r="A56" s="481"/>
      <c r="B56" s="481"/>
    </row>
    <row r="57" spans="1:2" ht="12.75">
      <c r="A57" s="481"/>
      <c r="B57" s="481"/>
    </row>
    <row r="58" spans="1:2" ht="12.75">
      <c r="A58" s="481"/>
      <c r="B58" s="481"/>
    </row>
    <row r="59" spans="1:2" ht="12.75">
      <c r="A59" s="481"/>
      <c r="B59" s="481"/>
    </row>
    <row r="60" spans="1:2" ht="12.75">
      <c r="A60" s="481"/>
      <c r="B60" s="481"/>
    </row>
    <row r="61" spans="1:2" ht="12.75">
      <c r="A61" s="481"/>
      <c r="B61" s="481"/>
    </row>
    <row r="62" spans="1:2" ht="12.75">
      <c r="A62" s="481"/>
      <c r="B62" s="481"/>
    </row>
    <row r="63" spans="1:2" ht="12.75">
      <c r="A63" s="481"/>
      <c r="B63" s="481"/>
    </row>
    <row r="64" spans="1:2" ht="12.75">
      <c r="A64" s="481"/>
      <c r="B64" s="481"/>
    </row>
    <row r="65" spans="1:2" ht="12.75">
      <c r="A65" s="481"/>
      <c r="B65" s="481"/>
    </row>
    <row r="66" spans="1:2" ht="12.75">
      <c r="A66" s="481"/>
      <c r="B66" s="481"/>
    </row>
    <row r="67" spans="1:2" ht="12.75">
      <c r="A67" s="481"/>
      <c r="B67" s="481"/>
    </row>
    <row r="68" spans="1:2" ht="12.75">
      <c r="A68" s="481"/>
      <c r="B68" s="481"/>
    </row>
    <row r="69" spans="1:2" ht="12.75">
      <c r="A69" s="481"/>
      <c r="B69" s="481"/>
    </row>
    <row r="70" spans="1:2" ht="12.75">
      <c r="A70" s="481"/>
      <c r="B70" s="481"/>
    </row>
    <row r="71" spans="1:2" ht="12.75">
      <c r="A71" s="481"/>
      <c r="B71" s="481"/>
    </row>
    <row r="72" spans="1:2" ht="12.75">
      <c r="A72" s="481"/>
      <c r="B72" s="481"/>
    </row>
    <row r="73" spans="1:2" ht="12.75">
      <c r="A73" s="481"/>
      <c r="B73" s="481"/>
    </row>
    <row r="74" spans="1:2" ht="12.75">
      <c r="A74" s="481"/>
      <c r="B74" s="481"/>
    </row>
    <row r="75" spans="1:2" ht="12.75">
      <c r="A75" s="481"/>
      <c r="B75" s="481"/>
    </row>
    <row r="76" spans="1:2" ht="12.75">
      <c r="A76" s="481"/>
      <c r="B76" s="481"/>
    </row>
    <row r="77" spans="1:2" ht="12.75">
      <c r="A77" s="481"/>
      <c r="B77" s="481"/>
    </row>
    <row r="78" spans="1:2" ht="12.75">
      <c r="A78" s="481"/>
      <c r="B78" s="481"/>
    </row>
    <row r="79" spans="1:2" ht="12.75">
      <c r="A79" s="481"/>
      <c r="B79" s="481"/>
    </row>
    <row r="80" spans="1:2" ht="12.75">
      <c r="A80" s="481"/>
      <c r="B80" s="481"/>
    </row>
    <row r="81" spans="1:2" ht="12.75">
      <c r="A81" s="481"/>
      <c r="B81" s="481"/>
    </row>
    <row r="82" spans="1:2" ht="12.75">
      <c r="A82" s="481"/>
      <c r="B82" s="481"/>
    </row>
    <row r="83" spans="1:2" ht="12.75">
      <c r="A83" s="481"/>
      <c r="B83" s="481"/>
    </row>
    <row r="84" spans="1:2" ht="12.75">
      <c r="A84" s="481"/>
      <c r="B84" s="481"/>
    </row>
    <row r="85" spans="1:2" ht="12.75">
      <c r="A85" s="481"/>
      <c r="B85" s="481"/>
    </row>
    <row r="86" spans="1:2" ht="12.75">
      <c r="A86" s="481"/>
      <c r="B86" s="481"/>
    </row>
    <row r="87" spans="1:2" ht="12.75">
      <c r="A87" s="481"/>
      <c r="B87" s="481"/>
    </row>
    <row r="88" spans="1:2" ht="12.75">
      <c r="A88" s="481"/>
      <c r="B88" s="481"/>
    </row>
    <row r="89" spans="1:2" ht="12.75">
      <c r="A89" s="481"/>
      <c r="B89" s="481"/>
    </row>
    <row r="90" spans="1:2" ht="12.75">
      <c r="A90" s="481"/>
      <c r="B90" s="481"/>
    </row>
    <row r="91" spans="1:2" ht="12.75">
      <c r="A91" s="481"/>
      <c r="B91" s="481"/>
    </row>
    <row r="92" spans="1:2" ht="12.75">
      <c r="A92" s="481"/>
      <c r="B92" s="481"/>
    </row>
    <row r="93" spans="1:2" ht="12.75">
      <c r="A93" s="481"/>
      <c r="B93" s="481"/>
    </row>
  </sheetData>
  <sheetProtection/>
  <mergeCells count="35">
    <mergeCell ref="B2:AE2"/>
    <mergeCell ref="AC3:AC4"/>
    <mergeCell ref="AD3:AD4"/>
    <mergeCell ref="AE3:AE4"/>
    <mergeCell ref="B3:B4"/>
    <mergeCell ref="W3:X4"/>
    <mergeCell ref="S3:T4"/>
    <mergeCell ref="Q3:R4"/>
    <mergeCell ref="O3:P4"/>
    <mergeCell ref="Y3:Z4"/>
    <mergeCell ref="C25:AB25"/>
    <mergeCell ref="C26:AB26"/>
    <mergeCell ref="AG3:AI4"/>
    <mergeCell ref="K3:L4"/>
    <mergeCell ref="C5:D5"/>
    <mergeCell ref="C33:AB33"/>
    <mergeCell ref="G3:H4"/>
    <mergeCell ref="I3:J4"/>
    <mergeCell ref="M3:N4"/>
    <mergeCell ref="U3:V4"/>
    <mergeCell ref="C34:AB34"/>
    <mergeCell ref="C27:AB27"/>
    <mergeCell ref="C20:AB20"/>
    <mergeCell ref="C21:AB21"/>
    <mergeCell ref="AA3:AB4"/>
    <mergeCell ref="C35:AB35"/>
    <mergeCell ref="B1:AA1"/>
    <mergeCell ref="C29:AB29"/>
    <mergeCell ref="C30:AB30"/>
    <mergeCell ref="C31:AB31"/>
    <mergeCell ref="C32:AB32"/>
    <mergeCell ref="C22:AB22"/>
    <mergeCell ref="C23:AB23"/>
    <mergeCell ref="C24:AB24"/>
    <mergeCell ref="E3:F4"/>
  </mergeCells>
  <printOptions gridLines="1" horizontalCentered="1"/>
  <pageMargins left="0.6692913385826772" right="0.5511811023622047" top="0.984251968503937" bottom="1.72" header="0.5118110236220472" footer="0.5118110236220472"/>
  <pageSetup fitToHeight="2" fitToWidth="1" horizontalDpi="600" verticalDpi="600" orientation="landscape" paperSize="9" scale="41" r:id="rId3"/>
  <headerFooter alignWithMargins="0">
    <oddHeader>&amp;CSeite&amp;P</oddHeader>
    <oddFooter>&amp;L&amp;"Verdana,Standard"Die Vorlage dieser Datei wurde zur Verfügung gestellt durch Rüdiger ADAMY, Hannover&amp;R&amp;D</oddFooter>
  </headerFooter>
  <legacyDrawing r:id="rId2"/>
</worksheet>
</file>

<file path=xl/worksheets/sheet5.xml><?xml version="1.0" encoding="utf-8"?>
<worksheet xmlns="http://schemas.openxmlformats.org/spreadsheetml/2006/main" xmlns:r="http://schemas.openxmlformats.org/officeDocument/2006/relationships">
  <sheetPr>
    <tabColor indexed="13"/>
    <pageSetUpPr fitToPage="1"/>
  </sheetPr>
  <dimension ref="A1:T1147"/>
  <sheetViews>
    <sheetView showGridLines="0" showOutlineSymbols="0" zoomScale="83" zoomScaleNormal="83" zoomScaleSheetLayoutView="70" zoomScalePageLayoutView="50" workbookViewId="0" topLeftCell="A1">
      <selection activeCell="B1" sqref="B1:E1"/>
    </sheetView>
  </sheetViews>
  <sheetFormatPr defaultColWidth="11.421875" defaultRowHeight="12.75" outlineLevelRow="4" outlineLevelCol="2"/>
  <cols>
    <col min="1" max="1" width="5.8515625" style="350" customWidth="1"/>
    <col min="2" max="2" width="32.140625" style="350" customWidth="1"/>
    <col min="3" max="3" width="9.57421875" style="350" customWidth="1" outlineLevel="1"/>
    <col min="4" max="4" width="10.28125" style="350" customWidth="1" outlineLevel="1"/>
    <col min="5" max="5" width="8.28125" style="350" customWidth="1" outlineLevel="2"/>
    <col min="6" max="6" width="9.28125" style="350" customWidth="1" outlineLevel="2"/>
    <col min="7" max="7" width="10.00390625" style="350" customWidth="1" outlineLevel="2"/>
    <col min="8" max="8" width="8.57421875" style="350" customWidth="1" outlineLevel="2"/>
    <col min="9" max="9" width="9.28125" style="421" customWidth="1" outlineLevel="1"/>
    <col min="10" max="10" width="8.7109375" style="350" customWidth="1" outlineLevel="1"/>
    <col min="11" max="11" width="9.7109375" style="350" customWidth="1" outlineLevel="1"/>
    <col min="12" max="12" width="9.28125" style="350" customWidth="1" outlineLevel="1"/>
    <col min="13" max="14" width="8.57421875" style="350" customWidth="1" outlineLevel="1"/>
    <col min="15" max="15" width="8.00390625" style="422" customWidth="1"/>
    <col min="16" max="16" width="9.28125" style="423" customWidth="1"/>
    <col min="17" max="17" width="10.7109375" style="350" customWidth="1"/>
    <col min="18" max="18" width="49.57421875" style="425" customWidth="1"/>
    <col min="19" max="19" width="2.7109375" style="350" customWidth="1"/>
    <col min="20" max="20" width="7.8515625" style="350" customWidth="1"/>
    <col min="21" max="16384" width="11.421875" style="303" customWidth="1"/>
  </cols>
  <sheetData>
    <row r="1" spans="1:20" ht="32.25" customHeight="1" thickBot="1" thickTop="1">
      <c r="A1" s="297"/>
      <c r="B1" s="634" t="s">
        <v>282</v>
      </c>
      <c r="C1" s="634"/>
      <c r="D1" s="634"/>
      <c r="E1" s="634"/>
      <c r="F1" s="547"/>
      <c r="G1" s="547"/>
      <c r="H1" s="634" t="str">
        <f>Deckblatt!C5</f>
        <v>Max Mustermann</v>
      </c>
      <c r="I1" s="634"/>
      <c r="J1" s="634"/>
      <c r="K1" s="547"/>
      <c r="L1" s="547"/>
      <c r="M1" s="547"/>
      <c r="N1" s="547"/>
      <c r="O1" s="547"/>
      <c r="P1" s="298"/>
      <c r="Q1" s="299"/>
      <c r="R1" s="300"/>
      <c r="S1" s="301"/>
      <c r="T1" s="302"/>
    </row>
    <row r="2" spans="1:19" s="310" customFormat="1" ht="33.75" customHeight="1" thickTop="1">
      <c r="A2" s="644" t="s">
        <v>207</v>
      </c>
      <c r="B2" s="304" t="s">
        <v>130</v>
      </c>
      <c r="C2" s="305" t="str">
        <f>VLOOKUP(Deckblatt!$C$8,Deckblatt!$G$91:$R$102,1,FALSE)</f>
        <v>April</v>
      </c>
      <c r="D2" s="306" t="str">
        <f>VLOOKUP(Deckblatt!$C$8,Deckblatt!$G$91:$R$102,2,FALSE)</f>
        <v>Mai</v>
      </c>
      <c r="E2" s="306" t="str">
        <f>VLOOKUP(Deckblatt!$C$8,Deckblatt!$G$91:$R$102,3,FALSE)</f>
        <v>Juni</v>
      </c>
      <c r="F2" s="306" t="str">
        <f>VLOOKUP(Deckblatt!$C$8,Deckblatt!$G$91:$R$102,4,FALSE)</f>
        <v>Juli</v>
      </c>
      <c r="G2" s="306" t="str">
        <f>VLOOKUP(Deckblatt!$C$8,Deckblatt!$G$91:$R$102,5,FALSE)</f>
        <v>Aug.</v>
      </c>
      <c r="H2" s="306" t="str">
        <f>VLOOKUP(Deckblatt!$C$8,Deckblatt!$G$91:$R$102,6,FALSE)</f>
        <v>Sept.</v>
      </c>
      <c r="I2" s="306" t="str">
        <f>VLOOKUP(Deckblatt!$C$8,Deckblatt!$G$91:$R$102,7,FALSE)</f>
        <v>Okt.</v>
      </c>
      <c r="J2" s="306" t="str">
        <f>VLOOKUP(Deckblatt!$C$8,Deckblatt!$G$91:$R$102,8,FALSE)</f>
        <v>Nov.</v>
      </c>
      <c r="K2" s="306" t="str">
        <f>VLOOKUP(Deckblatt!$C$8,Deckblatt!$G$91:$R$102,9,FALSE)</f>
        <v>Dez.</v>
      </c>
      <c r="L2" s="306" t="str">
        <f>VLOOKUP(Deckblatt!$C$8,Deckblatt!$G$91:$R$102,10,FALSE)</f>
        <v>Jan.</v>
      </c>
      <c r="M2" s="306" t="str">
        <f>VLOOKUP(Deckblatt!$C$8,Deckblatt!$G$91:$R$102,11,FALSE)</f>
        <v>Febr.</v>
      </c>
      <c r="N2" s="306" t="str">
        <f>VLOOKUP(Deckblatt!$C$8,Deckblatt!$G$91:$R$102,12,FALSE)</f>
        <v>März</v>
      </c>
      <c r="O2" s="307" t="s">
        <v>123</v>
      </c>
      <c r="P2" s="308" t="s">
        <v>41</v>
      </c>
      <c r="Q2" s="637" t="s">
        <v>129</v>
      </c>
      <c r="R2" s="639" t="s">
        <v>131</v>
      </c>
      <c r="S2" s="309"/>
    </row>
    <row r="3" spans="1:20" ht="45" customHeight="1" outlineLevel="2">
      <c r="A3" s="645"/>
      <c r="B3" s="311" t="s">
        <v>158</v>
      </c>
      <c r="C3" s="312">
        <f>'UmstzPlan 1. Jahr'!E18</f>
        <v>4450</v>
      </c>
      <c r="D3" s="313">
        <f>'UmstzPlan 1. Jahr'!G18</f>
        <v>3782</v>
      </c>
      <c r="E3" s="313">
        <f>'UmstzPlan 1. Jahr'!I18</f>
        <v>4384</v>
      </c>
      <c r="F3" s="313">
        <f>'UmstzPlan 1. Jahr'!K18</f>
        <v>7690</v>
      </c>
      <c r="G3" s="313">
        <f>'UmstzPlan 1. Jahr'!M18</f>
        <v>5346</v>
      </c>
      <c r="H3" s="313">
        <f>'UmstzPlan 1. Jahr'!O18</f>
        <v>6032</v>
      </c>
      <c r="I3" s="313">
        <f>'UmstzPlan 1. Jahr'!Q18</f>
        <v>5120</v>
      </c>
      <c r="J3" s="313">
        <f>'UmstzPlan 1. Jahr'!S18</f>
        <v>4666</v>
      </c>
      <c r="K3" s="313">
        <f>'UmstzPlan 1. Jahr'!U18</f>
        <v>5836</v>
      </c>
      <c r="L3" s="313">
        <f>'UmstzPlan 1. Jahr'!W18</f>
        <v>6026</v>
      </c>
      <c r="M3" s="313">
        <f>'UmstzPlan 1. Jahr'!Y18</f>
        <v>6384</v>
      </c>
      <c r="N3" s="313">
        <f>'UmstzPlan 1. Jahr'!AA18</f>
        <v>5014</v>
      </c>
      <c r="O3" s="314">
        <f>SUM(C3:N3)</f>
        <v>64730</v>
      </c>
      <c r="P3" s="528">
        <v>100</v>
      </c>
      <c r="Q3" s="638"/>
      <c r="R3" s="640"/>
      <c r="S3" s="309"/>
      <c r="T3" s="310"/>
    </row>
    <row r="4" spans="1:20" ht="15" customHeight="1" outlineLevel="4">
      <c r="A4" s="168">
        <v>0</v>
      </c>
      <c r="B4" s="315" t="s">
        <v>54</v>
      </c>
      <c r="C4" s="316">
        <f>C3*$A$4</f>
        <v>0</v>
      </c>
      <c r="D4" s="316">
        <f aca="true" t="shared" si="0" ref="D4:N4">D3*$A$4</f>
        <v>0</v>
      </c>
      <c r="E4" s="316">
        <f t="shared" si="0"/>
        <v>0</v>
      </c>
      <c r="F4" s="316">
        <f t="shared" si="0"/>
        <v>0</v>
      </c>
      <c r="G4" s="316">
        <f t="shared" si="0"/>
        <v>0</v>
      </c>
      <c r="H4" s="316">
        <f t="shared" si="0"/>
        <v>0</v>
      </c>
      <c r="I4" s="316">
        <f t="shared" si="0"/>
        <v>0</v>
      </c>
      <c r="J4" s="316">
        <f t="shared" si="0"/>
        <v>0</v>
      </c>
      <c r="K4" s="316">
        <f t="shared" si="0"/>
        <v>0</v>
      </c>
      <c r="L4" s="316">
        <f t="shared" si="0"/>
        <v>0</v>
      </c>
      <c r="M4" s="316">
        <f t="shared" si="0"/>
        <v>0</v>
      </c>
      <c r="N4" s="316">
        <f t="shared" si="0"/>
        <v>0</v>
      </c>
      <c r="O4" s="317">
        <f>SUM(C4:N4)</f>
        <v>0</v>
      </c>
      <c r="P4" s="426">
        <f>O4/$O$3%</f>
        <v>0</v>
      </c>
      <c r="Q4" s="32"/>
      <c r="R4" s="573" t="s">
        <v>273</v>
      </c>
      <c r="S4" s="318"/>
      <c r="T4" s="310"/>
    </row>
    <row r="5" spans="1:20" ht="15" customHeight="1" outlineLevel="4">
      <c r="A5" s="635"/>
      <c r="B5" s="311" t="s">
        <v>6</v>
      </c>
      <c r="C5" s="319"/>
      <c r="D5" s="319"/>
      <c r="E5" s="319"/>
      <c r="F5" s="319"/>
      <c r="G5" s="319"/>
      <c r="H5" s="319"/>
      <c r="I5" s="319"/>
      <c r="J5" s="319"/>
      <c r="K5" s="319"/>
      <c r="L5" s="319"/>
      <c r="M5" s="319"/>
      <c r="N5" s="319"/>
      <c r="O5" s="320"/>
      <c r="P5" s="426"/>
      <c r="Q5" s="32"/>
      <c r="R5" s="555"/>
      <c r="S5" s="318"/>
      <c r="T5" s="310"/>
    </row>
    <row r="6" spans="1:20" ht="15" customHeight="1" outlineLevel="4">
      <c r="A6" s="636"/>
      <c r="B6" s="321" t="s">
        <v>11</v>
      </c>
      <c r="C6" s="49">
        <v>0</v>
      </c>
      <c r="D6" s="50">
        <v>0</v>
      </c>
      <c r="E6" s="50">
        <v>0</v>
      </c>
      <c r="F6" s="50">
        <v>0</v>
      </c>
      <c r="G6" s="50">
        <v>0</v>
      </c>
      <c r="H6" s="50">
        <v>0</v>
      </c>
      <c r="I6" s="50">
        <v>0</v>
      </c>
      <c r="J6" s="50">
        <v>0</v>
      </c>
      <c r="K6" s="50">
        <v>0</v>
      </c>
      <c r="L6" s="50">
        <v>0</v>
      </c>
      <c r="M6" s="50">
        <v>0</v>
      </c>
      <c r="N6" s="51">
        <v>0</v>
      </c>
      <c r="O6" s="320">
        <f aca="true" t="shared" si="1" ref="O6:O22">SUM(C6:N6)</f>
        <v>0</v>
      </c>
      <c r="P6" s="426">
        <f aca="true" t="shared" si="2" ref="P6:P29">O6/$O$3%</f>
        <v>0</v>
      </c>
      <c r="Q6" s="32"/>
      <c r="R6" s="556" t="s">
        <v>112</v>
      </c>
      <c r="S6" s="318"/>
      <c r="T6" s="322"/>
    </row>
    <row r="7" spans="1:20" ht="15" customHeight="1" outlineLevel="4">
      <c r="A7" s="636"/>
      <c r="B7" s="321" t="s">
        <v>153</v>
      </c>
      <c r="C7" s="49">
        <v>0</v>
      </c>
      <c r="D7" s="50">
        <v>0</v>
      </c>
      <c r="E7" s="50">
        <v>0</v>
      </c>
      <c r="F7" s="50">
        <v>0</v>
      </c>
      <c r="G7" s="50">
        <v>0</v>
      </c>
      <c r="H7" s="50">
        <v>0</v>
      </c>
      <c r="I7" s="50">
        <v>0</v>
      </c>
      <c r="J7" s="50">
        <v>0</v>
      </c>
      <c r="K7" s="50">
        <v>0</v>
      </c>
      <c r="L7" s="50">
        <v>0</v>
      </c>
      <c r="M7" s="50">
        <v>0</v>
      </c>
      <c r="N7" s="51">
        <v>0</v>
      </c>
      <c r="O7" s="320">
        <f>SUM(C7:N7)</f>
        <v>0</v>
      </c>
      <c r="P7" s="426">
        <f t="shared" si="2"/>
        <v>0</v>
      </c>
      <c r="Q7" s="32"/>
      <c r="R7" s="556" t="s">
        <v>113</v>
      </c>
      <c r="S7" s="318"/>
      <c r="T7" s="322"/>
    </row>
    <row r="8" spans="1:20" ht="15" customHeight="1" outlineLevel="4">
      <c r="A8" s="636"/>
      <c r="B8" s="321" t="s">
        <v>12</v>
      </c>
      <c r="C8" s="49">
        <v>120</v>
      </c>
      <c r="D8" s="50">
        <v>120</v>
      </c>
      <c r="E8" s="50">
        <v>120</v>
      </c>
      <c r="F8" s="50">
        <v>120</v>
      </c>
      <c r="G8" s="50">
        <v>120</v>
      </c>
      <c r="H8" s="50">
        <v>120</v>
      </c>
      <c r="I8" s="50">
        <v>120</v>
      </c>
      <c r="J8" s="50">
        <v>120</v>
      </c>
      <c r="K8" s="50">
        <v>120</v>
      </c>
      <c r="L8" s="50">
        <v>120</v>
      </c>
      <c r="M8" s="50">
        <v>120</v>
      </c>
      <c r="N8" s="51">
        <v>120</v>
      </c>
      <c r="O8" s="320">
        <f t="shared" si="1"/>
        <v>1440</v>
      </c>
      <c r="P8" s="426">
        <f t="shared" si="2"/>
        <v>2.2246253669086977</v>
      </c>
      <c r="Q8" s="32"/>
      <c r="R8" s="556" t="s">
        <v>114</v>
      </c>
      <c r="S8" s="318"/>
      <c r="T8" s="322"/>
    </row>
    <row r="9" spans="1:20" ht="16.5" customHeight="1" outlineLevel="4">
      <c r="A9" s="636"/>
      <c r="B9" s="315" t="s">
        <v>5</v>
      </c>
      <c r="C9" s="323">
        <f>Finanz_AfA_Investitionen!$H27</f>
        <v>408.5</v>
      </c>
      <c r="D9" s="323">
        <f>Finanz_AfA_Investitionen!$H27</f>
        <v>408.5</v>
      </c>
      <c r="E9" s="323">
        <f>Finanz_AfA_Investitionen!$H27</f>
        <v>408.5</v>
      </c>
      <c r="F9" s="323">
        <f>Finanz_AfA_Investitionen!$H27</f>
        <v>408.5</v>
      </c>
      <c r="G9" s="323">
        <f>Finanz_AfA_Investitionen!$H27</f>
        <v>408.5</v>
      </c>
      <c r="H9" s="323">
        <f>Finanz_AfA_Investitionen!$H27</f>
        <v>408.5</v>
      </c>
      <c r="I9" s="323">
        <f>Finanz_AfA_Investitionen!$H27</f>
        <v>408.5</v>
      </c>
      <c r="J9" s="323">
        <f>Finanz_AfA_Investitionen!$H27</f>
        <v>408.5</v>
      </c>
      <c r="K9" s="323">
        <f>Finanz_AfA_Investitionen!$H27</f>
        <v>408.5</v>
      </c>
      <c r="L9" s="323">
        <f>Finanz_AfA_Investitionen!$H27</f>
        <v>408.5</v>
      </c>
      <c r="M9" s="323">
        <f>Finanz_AfA_Investitionen!$H27</f>
        <v>408.5</v>
      </c>
      <c r="N9" s="323">
        <f>Finanz_AfA_Investitionen!$H27</f>
        <v>408.5</v>
      </c>
      <c r="O9" s="320">
        <f t="shared" si="1"/>
        <v>4902</v>
      </c>
      <c r="P9" s="426">
        <f t="shared" si="2"/>
        <v>7.572995519851692</v>
      </c>
      <c r="Q9" s="32"/>
      <c r="R9" s="556"/>
      <c r="S9" s="318"/>
      <c r="T9" s="322"/>
    </row>
    <row r="10" spans="1:20" ht="16.5" customHeight="1" outlineLevel="3">
      <c r="A10" s="636"/>
      <c r="B10" s="321" t="s">
        <v>13</v>
      </c>
      <c r="C10" s="49">
        <v>150</v>
      </c>
      <c r="D10" s="50">
        <v>150</v>
      </c>
      <c r="E10" s="50">
        <v>150</v>
      </c>
      <c r="F10" s="50">
        <v>150</v>
      </c>
      <c r="G10" s="50">
        <v>150</v>
      </c>
      <c r="H10" s="50">
        <v>150</v>
      </c>
      <c r="I10" s="50">
        <v>150</v>
      </c>
      <c r="J10" s="50">
        <v>150</v>
      </c>
      <c r="K10" s="50">
        <v>150</v>
      </c>
      <c r="L10" s="50">
        <v>150</v>
      </c>
      <c r="M10" s="50">
        <v>150</v>
      </c>
      <c r="N10" s="51">
        <v>150</v>
      </c>
      <c r="O10" s="320">
        <f t="shared" si="1"/>
        <v>1800</v>
      </c>
      <c r="P10" s="426">
        <f t="shared" si="2"/>
        <v>2.7807817086358724</v>
      </c>
      <c r="Q10" s="32"/>
      <c r="R10" s="572" t="s">
        <v>270</v>
      </c>
      <c r="S10" s="318"/>
      <c r="T10" s="322"/>
    </row>
    <row r="11" spans="1:20" ht="16.5" customHeight="1" outlineLevel="3">
      <c r="A11" s="636"/>
      <c r="B11" s="321" t="s">
        <v>26</v>
      </c>
      <c r="C11" s="49">
        <v>70</v>
      </c>
      <c r="D11" s="50">
        <v>70</v>
      </c>
      <c r="E11" s="50">
        <v>70</v>
      </c>
      <c r="F11" s="50">
        <v>70</v>
      </c>
      <c r="G11" s="50">
        <v>70</v>
      </c>
      <c r="H11" s="50">
        <v>70</v>
      </c>
      <c r="I11" s="50">
        <v>70</v>
      </c>
      <c r="J11" s="50">
        <v>70</v>
      </c>
      <c r="K11" s="50">
        <v>70</v>
      </c>
      <c r="L11" s="50">
        <v>70</v>
      </c>
      <c r="M11" s="50">
        <v>70</v>
      </c>
      <c r="N11" s="51">
        <v>70</v>
      </c>
      <c r="O11" s="320">
        <f t="shared" si="1"/>
        <v>840</v>
      </c>
      <c r="P11" s="426">
        <f t="shared" si="2"/>
        <v>1.2976981306967403</v>
      </c>
      <c r="Q11" s="32"/>
      <c r="R11" s="556"/>
      <c r="S11" s="318"/>
      <c r="T11" s="322"/>
    </row>
    <row r="12" spans="1:20" ht="16.5" customHeight="1" outlineLevel="3">
      <c r="A12" s="636"/>
      <c r="B12" s="321" t="s">
        <v>15</v>
      </c>
      <c r="C12" s="49">
        <v>30</v>
      </c>
      <c r="D12" s="49">
        <v>30</v>
      </c>
      <c r="E12" s="49">
        <v>30</v>
      </c>
      <c r="F12" s="49">
        <v>30</v>
      </c>
      <c r="G12" s="49">
        <v>30</v>
      </c>
      <c r="H12" s="49">
        <v>30</v>
      </c>
      <c r="I12" s="49">
        <v>30</v>
      </c>
      <c r="J12" s="49">
        <v>30</v>
      </c>
      <c r="K12" s="49">
        <v>30</v>
      </c>
      <c r="L12" s="49">
        <v>30</v>
      </c>
      <c r="M12" s="49">
        <v>30</v>
      </c>
      <c r="N12" s="49">
        <v>30</v>
      </c>
      <c r="O12" s="320">
        <f t="shared" si="1"/>
        <v>360</v>
      </c>
      <c r="P12" s="426">
        <f t="shared" si="2"/>
        <v>0.5561563417271744</v>
      </c>
      <c r="Q12" s="32"/>
      <c r="R12" s="556"/>
      <c r="S12" s="318"/>
      <c r="T12" s="322"/>
    </row>
    <row r="13" spans="1:20" ht="16.5" customHeight="1" outlineLevel="3">
      <c r="A13" s="636"/>
      <c r="B13" s="321" t="s">
        <v>18</v>
      </c>
      <c r="C13" s="49">
        <v>120</v>
      </c>
      <c r="D13" s="50">
        <v>120</v>
      </c>
      <c r="E13" s="50">
        <v>120</v>
      </c>
      <c r="F13" s="50">
        <v>120</v>
      </c>
      <c r="G13" s="50">
        <v>120</v>
      </c>
      <c r="H13" s="50">
        <v>120</v>
      </c>
      <c r="I13" s="50">
        <v>120</v>
      </c>
      <c r="J13" s="50">
        <v>120</v>
      </c>
      <c r="K13" s="50">
        <v>120</v>
      </c>
      <c r="L13" s="50">
        <v>120</v>
      </c>
      <c r="M13" s="50">
        <v>120</v>
      </c>
      <c r="N13" s="51">
        <v>120</v>
      </c>
      <c r="O13" s="320">
        <f t="shared" si="1"/>
        <v>1440</v>
      </c>
      <c r="P13" s="426">
        <f t="shared" si="2"/>
        <v>2.2246253669086977</v>
      </c>
      <c r="Q13" s="32"/>
      <c r="R13" s="556" t="s">
        <v>271</v>
      </c>
      <c r="S13" s="318"/>
      <c r="T13" s="322"/>
    </row>
    <row r="14" spans="1:20" ht="16.5" customHeight="1" outlineLevel="3">
      <c r="A14" s="636"/>
      <c r="B14" s="321" t="s">
        <v>14</v>
      </c>
      <c r="C14" s="49">
        <v>500</v>
      </c>
      <c r="D14" s="50">
        <v>120</v>
      </c>
      <c r="E14" s="50">
        <v>120</v>
      </c>
      <c r="F14" s="50">
        <v>120</v>
      </c>
      <c r="G14" s="50">
        <v>120</v>
      </c>
      <c r="H14" s="50">
        <v>120</v>
      </c>
      <c r="I14" s="50">
        <v>120</v>
      </c>
      <c r="J14" s="50">
        <v>120</v>
      </c>
      <c r="K14" s="50">
        <v>120</v>
      </c>
      <c r="L14" s="50">
        <v>120</v>
      </c>
      <c r="M14" s="50">
        <v>120</v>
      </c>
      <c r="N14" s="51">
        <v>120</v>
      </c>
      <c r="O14" s="320">
        <f t="shared" si="1"/>
        <v>1820</v>
      </c>
      <c r="P14" s="426">
        <f t="shared" si="2"/>
        <v>2.8116792831762707</v>
      </c>
      <c r="Q14" s="32"/>
      <c r="R14" s="556" t="s">
        <v>272</v>
      </c>
      <c r="S14" s="318"/>
      <c r="T14" s="322"/>
    </row>
    <row r="15" spans="1:20" ht="16.5" customHeight="1" outlineLevel="3">
      <c r="A15" s="636"/>
      <c r="B15" s="321" t="s">
        <v>16</v>
      </c>
      <c r="C15" s="49">
        <v>65</v>
      </c>
      <c r="D15" s="50">
        <v>60</v>
      </c>
      <c r="E15" s="50">
        <v>60</v>
      </c>
      <c r="F15" s="50">
        <v>60</v>
      </c>
      <c r="G15" s="50">
        <v>60</v>
      </c>
      <c r="H15" s="50">
        <v>60</v>
      </c>
      <c r="I15" s="50">
        <v>60</v>
      </c>
      <c r="J15" s="50">
        <v>60</v>
      </c>
      <c r="K15" s="50">
        <v>60</v>
      </c>
      <c r="L15" s="50">
        <v>60</v>
      </c>
      <c r="M15" s="50">
        <v>60</v>
      </c>
      <c r="N15" s="51">
        <v>60</v>
      </c>
      <c r="O15" s="320">
        <f t="shared" si="1"/>
        <v>725</v>
      </c>
      <c r="P15" s="426">
        <f t="shared" si="2"/>
        <v>1.1200370770894486</v>
      </c>
      <c r="Q15" s="32"/>
      <c r="R15" s="556"/>
      <c r="S15" s="318"/>
      <c r="T15" s="322"/>
    </row>
    <row r="16" spans="1:20" ht="16.5" customHeight="1" outlineLevel="3">
      <c r="A16" s="636"/>
      <c r="B16" s="321" t="s">
        <v>38</v>
      </c>
      <c r="C16" s="52">
        <v>20</v>
      </c>
      <c r="D16" s="53">
        <v>20</v>
      </c>
      <c r="E16" s="53">
        <v>20</v>
      </c>
      <c r="F16" s="53">
        <v>20</v>
      </c>
      <c r="G16" s="53">
        <v>20</v>
      </c>
      <c r="H16" s="53">
        <v>20</v>
      </c>
      <c r="I16" s="53">
        <v>20</v>
      </c>
      <c r="J16" s="53">
        <v>20</v>
      </c>
      <c r="K16" s="53">
        <v>20</v>
      </c>
      <c r="L16" s="53">
        <v>20</v>
      </c>
      <c r="M16" s="53">
        <v>20</v>
      </c>
      <c r="N16" s="54">
        <v>20</v>
      </c>
      <c r="O16" s="320">
        <f t="shared" si="1"/>
        <v>240</v>
      </c>
      <c r="P16" s="426">
        <f t="shared" si="2"/>
        <v>0.37077089448478295</v>
      </c>
      <c r="Q16" s="32"/>
      <c r="R16" s="556"/>
      <c r="S16" s="318"/>
      <c r="T16" s="322"/>
    </row>
    <row r="17" spans="1:20" ht="16.5" customHeight="1" outlineLevel="3">
      <c r="A17" s="636"/>
      <c r="B17" s="321" t="s">
        <v>17</v>
      </c>
      <c r="C17" s="316">
        <f>Finanz_AfA_Investitionen!F37</f>
        <v>173.33333333333334</v>
      </c>
      <c r="D17" s="316">
        <f>Finanz_AfA_Investitionen!F37</f>
        <v>173.33333333333334</v>
      </c>
      <c r="E17" s="316">
        <f>Finanz_AfA_Investitionen!F37</f>
        <v>173.33333333333334</v>
      </c>
      <c r="F17" s="316">
        <f>Finanz_AfA_Investitionen!F37</f>
        <v>173.33333333333334</v>
      </c>
      <c r="G17" s="316">
        <f>Finanz_AfA_Investitionen!F37</f>
        <v>173.33333333333334</v>
      </c>
      <c r="H17" s="316">
        <f>Finanz_AfA_Investitionen!F37</f>
        <v>173.33333333333334</v>
      </c>
      <c r="I17" s="316">
        <f>Finanz_AfA_Investitionen!F37</f>
        <v>173.33333333333334</v>
      </c>
      <c r="J17" s="316">
        <f>Finanz_AfA_Investitionen!F37</f>
        <v>173.33333333333334</v>
      </c>
      <c r="K17" s="316">
        <f>Finanz_AfA_Investitionen!F37</f>
        <v>173.33333333333334</v>
      </c>
      <c r="L17" s="316">
        <f>Finanz_AfA_Investitionen!F37</f>
        <v>173.33333333333334</v>
      </c>
      <c r="M17" s="316">
        <f>Finanz_AfA_Investitionen!F37</f>
        <v>173.33333333333334</v>
      </c>
      <c r="N17" s="316">
        <f>Finanz_AfA_Investitionen!F37</f>
        <v>173.33333333333334</v>
      </c>
      <c r="O17" s="320">
        <f t="shared" si="1"/>
        <v>2079.9999999999995</v>
      </c>
      <c r="P17" s="426">
        <f t="shared" si="2"/>
        <v>3.2133477522014515</v>
      </c>
      <c r="Q17" s="32"/>
      <c r="R17" s="572" t="s">
        <v>274</v>
      </c>
      <c r="S17" s="318"/>
      <c r="T17" s="322"/>
    </row>
    <row r="18" spans="1:20" ht="16.5" customHeight="1" outlineLevel="3">
      <c r="A18" s="636"/>
      <c r="B18" s="315"/>
      <c r="C18" s="316"/>
      <c r="D18" s="316"/>
      <c r="E18" s="316"/>
      <c r="F18" s="316"/>
      <c r="G18" s="316"/>
      <c r="H18" s="316"/>
      <c r="I18" s="316"/>
      <c r="J18" s="316"/>
      <c r="K18" s="316"/>
      <c r="L18" s="316"/>
      <c r="M18" s="316"/>
      <c r="N18" s="316"/>
      <c r="O18" s="320"/>
      <c r="P18" s="426"/>
      <c r="Q18" s="32"/>
      <c r="R18" s="556"/>
      <c r="S18" s="318"/>
      <c r="T18" s="322"/>
    </row>
    <row r="19" spans="1:20" ht="16.5" customHeight="1" outlineLevel="3">
      <c r="A19" s="324"/>
      <c r="B19" s="315" t="s">
        <v>246</v>
      </c>
      <c r="C19" s="531">
        <v>500</v>
      </c>
      <c r="D19" s="531"/>
      <c r="E19" s="531"/>
      <c r="F19" s="531">
        <v>500</v>
      </c>
      <c r="G19" s="531"/>
      <c r="H19" s="531"/>
      <c r="I19" s="531"/>
      <c r="J19" s="531"/>
      <c r="K19" s="531"/>
      <c r="L19" s="531"/>
      <c r="M19" s="531"/>
      <c r="N19" s="531"/>
      <c r="O19" s="320">
        <f t="shared" si="1"/>
        <v>1000</v>
      </c>
      <c r="P19" s="426">
        <f t="shared" si="2"/>
        <v>1.5448787270199291</v>
      </c>
      <c r="Q19" s="32"/>
      <c r="R19" s="556"/>
      <c r="S19" s="318"/>
      <c r="T19" s="322"/>
    </row>
    <row r="20" spans="1:20" ht="22.5" customHeight="1" outlineLevel="3">
      <c r="A20" s="324"/>
      <c r="B20" s="311" t="s">
        <v>53</v>
      </c>
      <c r="C20" s="325">
        <f>SUM(C4:C19)</f>
        <v>2156.833333333333</v>
      </c>
      <c r="D20" s="325">
        <f>SUM(D4:D19)</f>
        <v>1271.8333333333333</v>
      </c>
      <c r="E20" s="325">
        <f>SUM(E4:E19)</f>
        <v>1271.8333333333333</v>
      </c>
      <c r="F20" s="325">
        <f aca="true" t="shared" si="3" ref="F20:N20">SUM(F4:F19)</f>
        <v>1771.8333333333333</v>
      </c>
      <c r="G20" s="325">
        <f t="shared" si="3"/>
        <v>1271.8333333333333</v>
      </c>
      <c r="H20" s="325">
        <f t="shared" si="3"/>
        <v>1271.8333333333333</v>
      </c>
      <c r="I20" s="325">
        <f t="shared" si="3"/>
        <v>1271.8333333333333</v>
      </c>
      <c r="J20" s="325">
        <f t="shared" si="3"/>
        <v>1271.8333333333333</v>
      </c>
      <c r="K20" s="325">
        <f t="shared" si="3"/>
        <v>1271.8333333333333</v>
      </c>
      <c r="L20" s="325">
        <f t="shared" si="3"/>
        <v>1271.8333333333333</v>
      </c>
      <c r="M20" s="325">
        <f t="shared" si="3"/>
        <v>1271.8333333333333</v>
      </c>
      <c r="N20" s="325">
        <f t="shared" si="3"/>
        <v>1271.8333333333333</v>
      </c>
      <c r="O20" s="314">
        <f t="shared" si="1"/>
        <v>16647</v>
      </c>
      <c r="P20" s="426">
        <f t="shared" si="2"/>
        <v>25.71759616870076</v>
      </c>
      <c r="Q20" s="33"/>
      <c r="R20" s="557"/>
      <c r="S20" s="318"/>
      <c r="T20" s="326"/>
    </row>
    <row r="21" spans="1:20" ht="22.5" customHeight="1" outlineLevel="2" collapsed="1">
      <c r="A21" s="324"/>
      <c r="B21" s="327" t="s">
        <v>27</v>
      </c>
      <c r="C21" s="328">
        <f aca="true" t="shared" si="4" ref="C21:N21">C3-C20</f>
        <v>2293.166666666667</v>
      </c>
      <c r="D21" s="328">
        <f t="shared" si="4"/>
        <v>2510.166666666667</v>
      </c>
      <c r="E21" s="328">
        <f t="shared" si="4"/>
        <v>3112.166666666667</v>
      </c>
      <c r="F21" s="328">
        <f t="shared" si="4"/>
        <v>5918.166666666667</v>
      </c>
      <c r="G21" s="328">
        <f t="shared" si="4"/>
        <v>4074.166666666667</v>
      </c>
      <c r="H21" s="328">
        <f t="shared" si="4"/>
        <v>4760.166666666667</v>
      </c>
      <c r="I21" s="328">
        <f t="shared" si="4"/>
        <v>3848.166666666667</v>
      </c>
      <c r="J21" s="328">
        <f t="shared" si="4"/>
        <v>3394.166666666667</v>
      </c>
      <c r="K21" s="328">
        <f t="shared" si="4"/>
        <v>4564.166666666667</v>
      </c>
      <c r="L21" s="328">
        <f t="shared" si="4"/>
        <v>4754.166666666667</v>
      </c>
      <c r="M21" s="328">
        <f t="shared" si="4"/>
        <v>5112.166666666667</v>
      </c>
      <c r="N21" s="328">
        <f t="shared" si="4"/>
        <v>3742.166666666667</v>
      </c>
      <c r="O21" s="329">
        <f t="shared" si="1"/>
        <v>48083</v>
      </c>
      <c r="P21" s="426">
        <f t="shared" si="2"/>
        <v>74.28240383129925</v>
      </c>
      <c r="Q21" s="34"/>
      <c r="R21" s="169"/>
      <c r="S21" s="318"/>
      <c r="T21" s="330"/>
    </row>
    <row r="22" spans="1:20" ht="22.5" customHeight="1" outlineLevel="1">
      <c r="A22" s="324"/>
      <c r="B22" s="315" t="s">
        <v>28</v>
      </c>
      <c r="C22" s="316">
        <f>Finanz_AfA_Investitionen!$F27</f>
        <v>553.1083333333333</v>
      </c>
      <c r="D22" s="316">
        <f>Finanz_AfA_Investitionen!$F27</f>
        <v>553.1083333333333</v>
      </c>
      <c r="E22" s="316">
        <f>Finanz_AfA_Investitionen!$F27</f>
        <v>553.1083333333333</v>
      </c>
      <c r="F22" s="316">
        <f>Finanz_AfA_Investitionen!$F27</f>
        <v>553.1083333333333</v>
      </c>
      <c r="G22" s="316">
        <f>Finanz_AfA_Investitionen!$F27</f>
        <v>553.1083333333333</v>
      </c>
      <c r="H22" s="316">
        <f>Finanz_AfA_Investitionen!$F27</f>
        <v>553.1083333333333</v>
      </c>
      <c r="I22" s="316">
        <f>Finanz_AfA_Investitionen!F27</f>
        <v>553.1083333333333</v>
      </c>
      <c r="J22" s="316">
        <f>Finanz_AfA_Investitionen!F27</f>
        <v>553.1083333333333</v>
      </c>
      <c r="K22" s="316">
        <f>Finanz_AfA_Investitionen!F27</f>
        <v>553.1083333333333</v>
      </c>
      <c r="L22" s="316">
        <f>Finanz_AfA_Investitionen!F27</f>
        <v>553.1083333333333</v>
      </c>
      <c r="M22" s="316">
        <f>Finanz_AfA_Investitionen!F27</f>
        <v>553.1083333333333</v>
      </c>
      <c r="N22" s="316">
        <f>Finanz_AfA_Investitionen!F27</f>
        <v>553.1083333333333</v>
      </c>
      <c r="O22" s="320">
        <f t="shared" si="1"/>
        <v>6637.300000000002</v>
      </c>
      <c r="P22" s="426">
        <f t="shared" si="2"/>
        <v>10.253823574849378</v>
      </c>
      <c r="Q22" s="32"/>
      <c r="R22" s="169"/>
      <c r="S22" s="318"/>
      <c r="T22" s="330"/>
    </row>
    <row r="23" spans="1:20" ht="22.5" customHeight="1" outlineLevel="1" thickBot="1">
      <c r="A23" s="324"/>
      <c r="B23" s="331" t="s">
        <v>29</v>
      </c>
      <c r="C23" s="332">
        <f>C21-C22</f>
        <v>1740.0583333333336</v>
      </c>
      <c r="D23" s="332">
        <f aca="true" t="shared" si="5" ref="D23:N23">D21-D22</f>
        <v>1957.0583333333336</v>
      </c>
      <c r="E23" s="332">
        <f t="shared" si="5"/>
        <v>2559.0583333333334</v>
      </c>
      <c r="F23" s="332">
        <f t="shared" si="5"/>
        <v>5365.058333333333</v>
      </c>
      <c r="G23" s="332">
        <f t="shared" si="5"/>
        <v>3521.0583333333334</v>
      </c>
      <c r="H23" s="332">
        <f t="shared" si="5"/>
        <v>4207.058333333333</v>
      </c>
      <c r="I23" s="332">
        <f t="shared" si="5"/>
        <v>3295.0583333333334</v>
      </c>
      <c r="J23" s="332">
        <f t="shared" si="5"/>
        <v>2841.0583333333334</v>
      </c>
      <c r="K23" s="332">
        <f t="shared" si="5"/>
        <v>4011.0583333333334</v>
      </c>
      <c r="L23" s="332">
        <f t="shared" si="5"/>
        <v>4201.058333333333</v>
      </c>
      <c r="M23" s="332">
        <f t="shared" si="5"/>
        <v>4559.058333333333</v>
      </c>
      <c r="N23" s="332">
        <f t="shared" si="5"/>
        <v>3189.0583333333334</v>
      </c>
      <c r="O23" s="333">
        <f>O21-O22</f>
        <v>41445.7</v>
      </c>
      <c r="P23" s="426">
        <f t="shared" si="2"/>
        <v>64.02858025644987</v>
      </c>
      <c r="Q23" s="33"/>
      <c r="R23" s="169"/>
      <c r="S23" s="318"/>
      <c r="T23" s="330"/>
    </row>
    <row r="24" spans="1:20" ht="22.5" customHeight="1" outlineLevel="1" thickBot="1" thickTop="1">
      <c r="A24" s="324"/>
      <c r="B24" s="334" t="s">
        <v>1</v>
      </c>
      <c r="C24" s="335">
        <f>C23</f>
        <v>1740.0583333333336</v>
      </c>
      <c r="D24" s="335">
        <f>C23+D23</f>
        <v>3697.1166666666672</v>
      </c>
      <c r="E24" s="335">
        <f>C23+D23+E23</f>
        <v>6256.175000000001</v>
      </c>
      <c r="F24" s="335">
        <f>C23+D23+E23+F23</f>
        <v>11621.233333333334</v>
      </c>
      <c r="G24" s="335">
        <f>C23+D23+E23+F23+G23</f>
        <v>15142.291666666668</v>
      </c>
      <c r="H24" s="335">
        <f>C23+D23+E23+F23+G23+H23</f>
        <v>19349.350000000002</v>
      </c>
      <c r="I24" s="335">
        <f>C23+D23+E23+F23+G23+H23+I23</f>
        <v>22644.408333333336</v>
      </c>
      <c r="J24" s="335">
        <f>C23+D23+E23+F23+G23+H23+I23+J23</f>
        <v>25485.46666666667</v>
      </c>
      <c r="K24" s="335">
        <f>C23+D23+E23+F23+G23+H23+I23+J23+K23</f>
        <v>29496.525000000005</v>
      </c>
      <c r="L24" s="335">
        <f>C23+D23+E23+F23+G23+H23+I23+J23+K23+L23</f>
        <v>33697.583333333336</v>
      </c>
      <c r="M24" s="335">
        <f>C23+D23+E23+F23+G23+H23+I23+J23+K23+L23+M23</f>
        <v>38256.64166666667</v>
      </c>
      <c r="N24" s="335">
        <f>C23+D23+E23+F23+G23+H23+I23+J23+K23+L23+M23+N23</f>
        <v>41445.700000000004</v>
      </c>
      <c r="O24" s="336"/>
      <c r="P24" s="426">
        <f t="shared" si="2"/>
        <v>0</v>
      </c>
      <c r="Q24" s="33"/>
      <c r="R24" s="169"/>
      <c r="S24" s="318"/>
      <c r="T24" s="330"/>
    </row>
    <row r="25" spans="1:20" ht="22.5" customHeight="1" outlineLevel="1" thickTop="1">
      <c r="A25" s="324"/>
      <c r="B25" s="337" t="s">
        <v>70</v>
      </c>
      <c r="C25" s="338">
        <f>C23*$I$32</f>
        <v>394.2972183333334</v>
      </c>
      <c r="D25" s="338">
        <f>D23*$I$32</f>
        <v>443.4694183333334</v>
      </c>
      <c r="E25" s="338">
        <f aca="true" t="shared" si="6" ref="E25:N25">E23*$I$32</f>
        <v>579.8826183333333</v>
      </c>
      <c r="F25" s="338">
        <f t="shared" si="6"/>
        <v>1215.7222183333333</v>
      </c>
      <c r="G25" s="338">
        <f t="shared" si="6"/>
        <v>797.8718183333333</v>
      </c>
      <c r="H25" s="338">
        <f t="shared" si="6"/>
        <v>953.3194183333334</v>
      </c>
      <c r="I25" s="338">
        <f t="shared" si="6"/>
        <v>746.6602183333333</v>
      </c>
      <c r="J25" s="338">
        <f t="shared" si="6"/>
        <v>643.7838183333333</v>
      </c>
      <c r="K25" s="338">
        <f t="shared" si="6"/>
        <v>908.9058183333333</v>
      </c>
      <c r="L25" s="338">
        <f t="shared" si="6"/>
        <v>951.9598183333334</v>
      </c>
      <c r="M25" s="338">
        <f t="shared" si="6"/>
        <v>1033.0826183333334</v>
      </c>
      <c r="N25" s="338">
        <f t="shared" si="6"/>
        <v>722.6406183333334</v>
      </c>
      <c r="O25" s="317">
        <f>SUM(C25:N25)</f>
        <v>9391.59562</v>
      </c>
      <c r="P25" s="426">
        <f t="shared" si="2"/>
        <v>14.50887628611154</v>
      </c>
      <c r="Q25" s="33"/>
      <c r="R25" s="169"/>
      <c r="S25" s="318"/>
      <c r="T25" s="330"/>
    </row>
    <row r="26" spans="1:20" ht="22.5" customHeight="1" outlineLevel="1" thickBot="1">
      <c r="A26" s="324"/>
      <c r="B26" s="331" t="s">
        <v>57</v>
      </c>
      <c r="C26" s="332">
        <f>C23-C25</f>
        <v>1345.7611150000002</v>
      </c>
      <c r="D26" s="332">
        <f>D23-D25</f>
        <v>1513.5889150000003</v>
      </c>
      <c r="E26" s="332">
        <f aca="true" t="shared" si="7" ref="E26:N26">E23-E25</f>
        <v>1979.175715</v>
      </c>
      <c r="F26" s="332">
        <f t="shared" si="7"/>
        <v>4149.336115</v>
      </c>
      <c r="G26" s="332">
        <f t="shared" si="7"/>
        <v>2723.1865150000003</v>
      </c>
      <c r="H26" s="332">
        <f t="shared" si="7"/>
        <v>3253.738915</v>
      </c>
      <c r="I26" s="332">
        <f t="shared" si="7"/>
        <v>2548.398115</v>
      </c>
      <c r="J26" s="332">
        <f t="shared" si="7"/>
        <v>2197.274515</v>
      </c>
      <c r="K26" s="332">
        <f t="shared" si="7"/>
        <v>3102.152515</v>
      </c>
      <c r="L26" s="332">
        <f t="shared" si="7"/>
        <v>3249.098515</v>
      </c>
      <c r="M26" s="332">
        <f t="shared" si="7"/>
        <v>3525.975715</v>
      </c>
      <c r="N26" s="332">
        <f t="shared" si="7"/>
        <v>2466.417715</v>
      </c>
      <c r="O26" s="333">
        <f>SUM(C26:N26)</f>
        <v>32054.104380000008</v>
      </c>
      <c r="P26" s="426">
        <f t="shared" si="2"/>
        <v>49.51970397033834</v>
      </c>
      <c r="Q26" s="33"/>
      <c r="R26" s="170"/>
      <c r="S26" s="318"/>
      <c r="T26" s="330"/>
    </row>
    <row r="27" spans="1:20" ht="22.5" customHeight="1" outlineLevel="1" thickTop="1">
      <c r="A27" s="324"/>
      <c r="B27" s="337" t="s">
        <v>188</v>
      </c>
      <c r="C27" s="339">
        <f aca="true" t="shared" si="8" ref="C27:N27">$M44</f>
        <v>1545.1583333333333</v>
      </c>
      <c r="D27" s="338">
        <f t="shared" si="8"/>
        <v>1545.1583333333333</v>
      </c>
      <c r="E27" s="338">
        <f t="shared" si="8"/>
        <v>1545.1583333333333</v>
      </c>
      <c r="F27" s="338">
        <f t="shared" si="8"/>
        <v>1545.1583333333333</v>
      </c>
      <c r="G27" s="338">
        <f t="shared" si="8"/>
        <v>1545.1583333333333</v>
      </c>
      <c r="H27" s="338">
        <f t="shared" si="8"/>
        <v>1545.1583333333333</v>
      </c>
      <c r="I27" s="338">
        <f t="shared" si="8"/>
        <v>1545.1583333333333</v>
      </c>
      <c r="J27" s="338">
        <f t="shared" si="8"/>
        <v>1545.1583333333333</v>
      </c>
      <c r="K27" s="338">
        <f t="shared" si="8"/>
        <v>1545.1583333333333</v>
      </c>
      <c r="L27" s="338">
        <f t="shared" si="8"/>
        <v>1545.1583333333333</v>
      </c>
      <c r="M27" s="338">
        <f t="shared" si="8"/>
        <v>1545.1583333333333</v>
      </c>
      <c r="N27" s="338">
        <f t="shared" si="8"/>
        <v>1545.1583333333333</v>
      </c>
      <c r="O27" s="340">
        <f>SUM(C27:N27)</f>
        <v>18541.899999999998</v>
      </c>
      <c r="P27" s="426">
        <f t="shared" si="2"/>
        <v>28.644986868530818</v>
      </c>
      <c r="Q27" s="35"/>
      <c r="R27" s="169"/>
      <c r="S27" s="318"/>
      <c r="T27" s="330"/>
    </row>
    <row r="28" spans="1:20" ht="22.5" customHeight="1" outlineLevel="1" thickBot="1">
      <c r="A28" s="324"/>
      <c r="B28" s="341" t="s">
        <v>184</v>
      </c>
      <c r="C28" s="55">
        <v>0.1</v>
      </c>
      <c r="D28" s="342"/>
      <c r="E28" s="343"/>
      <c r="F28" s="343"/>
      <c r="G28" s="343"/>
      <c r="H28" s="344"/>
      <c r="I28" s="343"/>
      <c r="J28" s="343"/>
      <c r="K28" s="343"/>
      <c r="L28" s="343"/>
      <c r="M28" s="343"/>
      <c r="N28" s="343"/>
      <c r="O28" s="345">
        <f>(O20-O4+O22)*C28</f>
        <v>2328.4300000000003</v>
      </c>
      <c r="P28" s="426">
        <f t="shared" si="2"/>
        <v>3.5971419743550137</v>
      </c>
      <c r="Q28" s="35"/>
      <c r="R28" s="169"/>
      <c r="S28" s="318"/>
      <c r="T28" s="330"/>
    </row>
    <row r="29" spans="1:19" ht="22.5" customHeight="1" thickBot="1">
      <c r="A29" s="324"/>
      <c r="B29" s="346" t="s">
        <v>55</v>
      </c>
      <c r="C29" s="171">
        <v>0</v>
      </c>
      <c r="D29" s="347"/>
      <c r="E29" s="348"/>
      <c r="F29" s="348"/>
      <c r="G29" s="348"/>
      <c r="H29" s="348"/>
      <c r="I29" s="348"/>
      <c r="J29" s="348"/>
      <c r="K29" s="348"/>
      <c r="L29" s="348"/>
      <c r="M29" s="348"/>
      <c r="N29" s="348"/>
      <c r="O29" s="349">
        <f>O4*C29</f>
        <v>0</v>
      </c>
      <c r="P29" s="426">
        <f t="shared" si="2"/>
        <v>0</v>
      </c>
      <c r="Q29" s="172"/>
      <c r="R29" s="173"/>
      <c r="S29" s="318"/>
    </row>
    <row r="30" spans="1:19" ht="22.5" customHeight="1" thickBot="1">
      <c r="A30" s="324"/>
      <c r="B30" s="351"/>
      <c r="C30" s="352"/>
      <c r="D30" s="353"/>
      <c r="E30" s="353"/>
      <c r="F30" s="353"/>
      <c r="G30" s="353"/>
      <c r="H30" s="353"/>
      <c r="I30" s="353"/>
      <c r="J30" s="353"/>
      <c r="K30" s="353"/>
      <c r="L30" s="353"/>
      <c r="M30" s="353"/>
      <c r="N30" s="353"/>
      <c r="O30" s="354"/>
      <c r="P30" s="355"/>
      <c r="Q30" s="355"/>
      <c r="R30" s="356"/>
      <c r="S30" s="318"/>
    </row>
    <row r="31" spans="1:19" ht="22.5" customHeight="1">
      <c r="A31" s="324"/>
      <c r="B31" s="357" t="s">
        <v>72</v>
      </c>
      <c r="C31" s="648" t="s">
        <v>247</v>
      </c>
      <c r="D31" s="649"/>
      <c r="E31" s="648"/>
      <c r="F31" s="649"/>
      <c r="G31" s="648"/>
      <c r="H31" s="649"/>
      <c r="I31" s="358">
        <f>C32+E32</f>
        <v>0.1266</v>
      </c>
      <c r="J31" s="264"/>
      <c r="K31" s="356"/>
      <c r="L31" s="264"/>
      <c r="M31" s="264"/>
      <c r="N31" s="264"/>
      <c r="O31" s="264"/>
      <c r="P31" s="264"/>
      <c r="Q31" s="264"/>
      <c r="R31" s="356"/>
      <c r="S31" s="318"/>
    </row>
    <row r="32" spans="1:19" ht="22.5" customHeight="1">
      <c r="A32" s="324"/>
      <c r="B32" s="359" t="s">
        <v>68</v>
      </c>
      <c r="C32" s="21">
        <v>0.12</v>
      </c>
      <c r="D32" s="360" t="s">
        <v>58</v>
      </c>
      <c r="E32" s="361">
        <f>C32*5.5%</f>
        <v>0.0066</v>
      </c>
      <c r="F32" s="360" t="s">
        <v>59</v>
      </c>
      <c r="G32" s="21">
        <v>0.1</v>
      </c>
      <c r="H32" s="362" t="s">
        <v>60</v>
      </c>
      <c r="I32" s="363">
        <f>C32+E32+G32</f>
        <v>0.2266</v>
      </c>
      <c r="J32" s="264"/>
      <c r="K32" s="356"/>
      <c r="L32" s="264"/>
      <c r="M32" s="264"/>
      <c r="N32" s="364"/>
      <c r="O32" s="264"/>
      <c r="P32" s="264"/>
      <c r="Q32" s="264"/>
      <c r="R32" s="356"/>
      <c r="S32" s="318"/>
    </row>
    <row r="33" spans="1:20" s="376" customFormat="1" ht="22.5" customHeight="1" thickBot="1">
      <c r="A33" s="365"/>
      <c r="B33" s="366" t="s">
        <v>69</v>
      </c>
      <c r="C33" s="187">
        <v>0.15</v>
      </c>
      <c r="D33" s="367" t="s">
        <v>133</v>
      </c>
      <c r="E33" s="368">
        <f>C33*5.5%</f>
        <v>0.00825</v>
      </c>
      <c r="F33" s="367" t="s">
        <v>59</v>
      </c>
      <c r="G33" s="187">
        <v>0.14</v>
      </c>
      <c r="H33" s="369" t="s">
        <v>60</v>
      </c>
      <c r="I33" s="370">
        <f>C33+E33+G33</f>
        <v>0.29825</v>
      </c>
      <c r="J33" s="264"/>
      <c r="K33" s="371"/>
      <c r="L33" s="264"/>
      <c r="M33" s="264"/>
      <c r="N33" s="264"/>
      <c r="O33" s="372"/>
      <c r="P33" s="373"/>
      <c r="Q33" s="264"/>
      <c r="R33" s="374"/>
      <c r="S33" s="375"/>
      <c r="T33" s="330"/>
    </row>
    <row r="34" spans="1:20" s="376" customFormat="1" ht="22.5" customHeight="1">
      <c r="A34" s="365"/>
      <c r="B34" s="264"/>
      <c r="C34" s="352"/>
      <c r="D34" s="377"/>
      <c r="E34" s="378"/>
      <c r="F34" s="377"/>
      <c r="G34" s="352"/>
      <c r="H34" s="379"/>
      <c r="I34" s="380"/>
      <c r="J34" s="264"/>
      <c r="K34" s="371"/>
      <c r="L34" s="264"/>
      <c r="M34" s="264"/>
      <c r="N34" s="264"/>
      <c r="O34" s="372"/>
      <c r="P34" s="373"/>
      <c r="Q34" s="264"/>
      <c r="R34" s="374"/>
      <c r="S34" s="375"/>
      <c r="T34" s="330"/>
    </row>
    <row r="35" spans="1:20" s="376" customFormat="1" ht="22.5" customHeight="1" thickBot="1">
      <c r="A35" s="365"/>
      <c r="B35" s="264"/>
      <c r="C35" s="380"/>
      <c r="D35" s="264"/>
      <c r="E35" s="264"/>
      <c r="F35" s="381"/>
      <c r="G35" s="264"/>
      <c r="H35" s="380"/>
      <c r="I35" s="382"/>
      <c r="J35" s="264"/>
      <c r="K35" s="264"/>
      <c r="L35" s="264"/>
      <c r="M35" s="264"/>
      <c r="N35" s="264"/>
      <c r="O35" s="372"/>
      <c r="P35" s="373"/>
      <c r="Q35" s="264"/>
      <c r="R35" s="374"/>
      <c r="S35" s="375"/>
      <c r="T35" s="330"/>
    </row>
    <row r="36" spans="1:20" s="376" customFormat="1" ht="53.25" customHeight="1">
      <c r="A36" s="365"/>
      <c r="B36" s="383" t="s">
        <v>132</v>
      </c>
      <c r="C36" s="646" t="s">
        <v>251</v>
      </c>
      <c r="D36" s="646"/>
      <c r="E36" s="646"/>
      <c r="F36" s="646"/>
      <c r="G36" s="646"/>
      <c r="H36" s="646"/>
      <c r="I36" s="646"/>
      <c r="J36" s="646"/>
      <c r="K36" s="646"/>
      <c r="L36" s="646"/>
      <c r="M36" s="646"/>
      <c r="N36" s="646"/>
      <c r="O36" s="646"/>
      <c r="P36" s="646"/>
      <c r="Q36" s="647"/>
      <c r="R36" s="629"/>
      <c r="S36" s="630"/>
      <c r="T36" s="384"/>
    </row>
    <row r="37" spans="1:20" s="376" customFormat="1" ht="35.25" customHeight="1">
      <c r="A37" s="365"/>
      <c r="B37" s="385"/>
      <c r="C37" s="386" t="s">
        <v>42</v>
      </c>
      <c r="D37" s="386" t="s">
        <v>43</v>
      </c>
      <c r="E37" s="386" t="s">
        <v>44</v>
      </c>
      <c r="F37" s="386" t="s">
        <v>45</v>
      </c>
      <c r="G37" s="386" t="s">
        <v>46</v>
      </c>
      <c r="H37" s="386" t="s">
        <v>47</v>
      </c>
      <c r="I37" s="386" t="s">
        <v>50</v>
      </c>
      <c r="J37" s="386" t="s">
        <v>0</v>
      </c>
      <c r="K37" s="386" t="s">
        <v>56</v>
      </c>
      <c r="L37" s="387" t="s">
        <v>134</v>
      </c>
      <c r="M37" s="632" t="s">
        <v>48</v>
      </c>
      <c r="N37" s="632"/>
      <c r="O37" s="632"/>
      <c r="P37" s="388"/>
      <c r="Q37" s="389"/>
      <c r="R37" s="374"/>
      <c r="S37" s="390"/>
      <c r="T37" s="391"/>
    </row>
    <row r="38" spans="1:20" s="376" customFormat="1" ht="22.5" customHeight="1">
      <c r="A38" s="365"/>
      <c r="B38" s="392" t="s">
        <v>48</v>
      </c>
      <c r="C38" s="192">
        <f>Privatentnahmen!D35</f>
        <v>1350</v>
      </c>
      <c r="D38" s="192">
        <f>(O20+O22)/12</f>
        <v>1940.3583333333336</v>
      </c>
      <c r="E38" s="192">
        <f>(O3/12)*Q38</f>
        <v>161.82500000000002</v>
      </c>
      <c r="F38" s="192">
        <f>(Finanz_AfA_Investitionen!C30*'Ertragsv. 2015'!Q39)/12</f>
        <v>33.333333333333336</v>
      </c>
      <c r="G38" s="192">
        <f>O25/12</f>
        <v>782.6329683333333</v>
      </c>
      <c r="H38" s="192">
        <f>O3/12*Q40</f>
        <v>269.70833333333337</v>
      </c>
      <c r="I38" s="192">
        <f>O3/12*Q41</f>
        <v>107.88333333333334</v>
      </c>
      <c r="J38" s="192">
        <f>O29/12</f>
        <v>0</v>
      </c>
      <c r="K38" s="192">
        <f>K43</f>
        <v>194.03583333333336</v>
      </c>
      <c r="L38" s="192"/>
      <c r="M38" s="633">
        <f>SUM(C38:K38)</f>
        <v>4839.777134999999</v>
      </c>
      <c r="N38" s="633"/>
      <c r="O38" s="633"/>
      <c r="P38" s="393" t="s">
        <v>74</v>
      </c>
      <c r="Q38" s="186">
        <v>0.03</v>
      </c>
      <c r="R38" s="371"/>
      <c r="S38" s="394"/>
      <c r="T38" s="395"/>
    </row>
    <row r="39" spans="1:20" s="376" customFormat="1" ht="22.5" customHeight="1">
      <c r="A39" s="365"/>
      <c r="B39" s="396"/>
      <c r="C39" s="397" t="s">
        <v>42</v>
      </c>
      <c r="D39" s="397" t="s">
        <v>7</v>
      </c>
      <c r="E39" s="397" t="s">
        <v>44</v>
      </c>
      <c r="F39" s="397" t="s">
        <v>45</v>
      </c>
      <c r="G39" s="397" t="s">
        <v>46</v>
      </c>
      <c r="H39" s="397" t="s">
        <v>47</v>
      </c>
      <c r="I39" s="397" t="s">
        <v>156</v>
      </c>
      <c r="J39" s="397" t="s">
        <v>0</v>
      </c>
      <c r="K39" s="397" t="s">
        <v>56</v>
      </c>
      <c r="L39" s="192" t="e">
        <f>IF(#REF!&gt;=1,#REF!,IF(#REF!&lt;=1,#REF!))</f>
        <v>#REF!</v>
      </c>
      <c r="M39" s="642" t="s">
        <v>49</v>
      </c>
      <c r="N39" s="643"/>
      <c r="O39" s="398"/>
      <c r="P39" s="393" t="s">
        <v>75</v>
      </c>
      <c r="Q39" s="186">
        <v>0.05</v>
      </c>
      <c r="R39" s="371"/>
      <c r="S39" s="394"/>
      <c r="T39" s="399"/>
    </row>
    <row r="40" spans="1:20" s="376" customFormat="1" ht="22.5" customHeight="1">
      <c r="A40" s="365"/>
      <c r="B40" s="392" t="s">
        <v>208</v>
      </c>
      <c r="C40" s="192">
        <f>Privatentnahmen!D35</f>
        <v>1350</v>
      </c>
      <c r="D40" s="192">
        <f>(O20-O4+O22)/12</f>
        <v>1940.3583333333336</v>
      </c>
      <c r="E40" s="192"/>
      <c r="F40" s="192"/>
      <c r="G40" s="192">
        <f>C40*I31</f>
        <v>170.91</v>
      </c>
      <c r="H40" s="192"/>
      <c r="I40" s="192"/>
      <c r="J40" s="400"/>
      <c r="K40" s="400">
        <f>(O20-O4+O22)/12*C28</f>
        <v>194.03583333333336</v>
      </c>
      <c r="L40" s="192" t="e">
        <f>IF(#REF!&gt;=1,#REF!,IF(#REF!&lt;=1,#REF!))</f>
        <v>#REF!</v>
      </c>
      <c r="M40" s="401" t="e">
        <f>(C40+D40+G40+K40)/L40/#REF!</f>
        <v>#REF!</v>
      </c>
      <c r="N40" s="402"/>
      <c r="O40" s="403"/>
      <c r="P40" s="393" t="s">
        <v>76</v>
      </c>
      <c r="Q40" s="186">
        <v>0.05</v>
      </c>
      <c r="R40" s="371"/>
      <c r="S40" s="394"/>
      <c r="T40" s="399"/>
    </row>
    <row r="41" spans="1:20" s="376" customFormat="1" ht="24" customHeight="1">
      <c r="A41" s="365"/>
      <c r="B41" s="392" t="s">
        <v>209</v>
      </c>
      <c r="C41" s="192">
        <f>Privatentnahmen!D35</f>
        <v>1350</v>
      </c>
      <c r="D41" s="192">
        <f>D40</f>
        <v>1940.3583333333336</v>
      </c>
      <c r="E41" s="192">
        <f>(O3/12)*Q38</f>
        <v>161.82500000000002</v>
      </c>
      <c r="F41" s="192">
        <f>(Finanz_AfA_Investitionen!C30*'Ertragsv. 2015'!Q39)/12</f>
        <v>33.333333333333336</v>
      </c>
      <c r="G41" s="192">
        <f>O25/12</f>
        <v>782.6329683333333</v>
      </c>
      <c r="H41" s="192">
        <f>O3/12*Q40</f>
        <v>269.70833333333337</v>
      </c>
      <c r="I41" s="192">
        <f>O3/12*Q41</f>
        <v>107.88333333333334</v>
      </c>
      <c r="J41" s="400">
        <f>O29/12</f>
        <v>0</v>
      </c>
      <c r="K41" s="400">
        <f>(O20-O4+O22)/12*C28</f>
        <v>194.03583333333336</v>
      </c>
      <c r="L41" s="192" t="e">
        <f>IF(#REF!&gt;=1,#REF!,IF(#REF!&lt;=1,#REF!))</f>
        <v>#REF!</v>
      </c>
      <c r="M41" s="401" t="e">
        <f>(C41+D41+E41+F41+G41+H41+I41+J41+K41)/L41/#REF!</f>
        <v>#REF!</v>
      </c>
      <c r="N41" s="402"/>
      <c r="O41" s="403"/>
      <c r="P41" s="393" t="s">
        <v>115</v>
      </c>
      <c r="Q41" s="186">
        <v>0.02</v>
      </c>
      <c r="R41" s="371"/>
      <c r="S41" s="394"/>
      <c r="T41" s="399"/>
    </row>
    <row r="42" spans="1:20" s="376" customFormat="1" ht="24.75" customHeight="1">
      <c r="A42" s="365"/>
      <c r="B42" s="392" t="s">
        <v>210</v>
      </c>
      <c r="C42" s="405"/>
      <c r="D42" s="405"/>
      <c r="E42" s="405"/>
      <c r="F42" s="405"/>
      <c r="G42" s="405"/>
      <c r="H42" s="406"/>
      <c r="I42" s="406"/>
      <c r="J42" s="406"/>
      <c r="K42" s="405"/>
      <c r="L42" s="407"/>
      <c r="M42" s="631" t="e">
        <f>ROUND((M41-M40)/M40*100,1)&amp;" %"</f>
        <v>#REF!</v>
      </c>
      <c r="N42" s="631"/>
      <c r="O42" s="631"/>
      <c r="P42" s="386"/>
      <c r="Q42" s="408"/>
      <c r="R42" s="374"/>
      <c r="S42" s="390"/>
      <c r="T42" s="409"/>
    </row>
    <row r="43" spans="1:20" s="376" customFormat="1" ht="24.75" customHeight="1">
      <c r="A43" s="365"/>
      <c r="B43" s="541" t="s">
        <v>252</v>
      </c>
      <c r="C43" s="546">
        <f aca="true" t="shared" si="9" ref="C43:K43">C41</f>
        <v>1350</v>
      </c>
      <c r="D43" s="546">
        <f t="shared" si="9"/>
        <v>1940.3583333333336</v>
      </c>
      <c r="E43" s="546">
        <f t="shared" si="9"/>
        <v>161.82500000000002</v>
      </c>
      <c r="F43" s="546">
        <f t="shared" si="9"/>
        <v>33.333333333333336</v>
      </c>
      <c r="G43" s="546">
        <f t="shared" si="9"/>
        <v>782.6329683333333</v>
      </c>
      <c r="H43" s="546">
        <f t="shared" si="9"/>
        <v>269.70833333333337</v>
      </c>
      <c r="I43" s="546">
        <f t="shared" si="9"/>
        <v>107.88333333333334</v>
      </c>
      <c r="J43" s="546">
        <f t="shared" si="9"/>
        <v>0</v>
      </c>
      <c r="K43" s="546">
        <f t="shared" si="9"/>
        <v>194.03583333333336</v>
      </c>
      <c r="L43" s="542"/>
      <c r="M43" s="404">
        <f>IF(O4&lt;1,0,(C43+D43+E43+F43+G43+H43+I43+J43+K43)*100*12/O4)</f>
        <v>0</v>
      </c>
      <c r="N43" s="543"/>
      <c r="O43" s="543"/>
      <c r="P43" s="544"/>
      <c r="Q43" s="545"/>
      <c r="R43" s="374"/>
      <c r="S43" s="390"/>
      <c r="T43" s="409"/>
    </row>
    <row r="44" spans="1:20" s="376" customFormat="1" ht="22.5" customHeight="1" thickBot="1">
      <c r="A44" s="365"/>
      <c r="B44" s="410" t="s">
        <v>211</v>
      </c>
      <c r="C44" s="411">
        <f>Privatentnahmen!D35</f>
        <v>1350</v>
      </c>
      <c r="D44" s="412"/>
      <c r="E44" s="411">
        <f>(O3/12)*Q38</f>
        <v>161.82500000000002</v>
      </c>
      <c r="F44" s="411">
        <f>F38</f>
        <v>33.333333333333336</v>
      </c>
      <c r="G44" s="412"/>
      <c r="H44" s="411"/>
      <c r="I44" s="412"/>
      <c r="J44" s="412"/>
      <c r="K44" s="412"/>
      <c r="L44" s="412"/>
      <c r="M44" s="641">
        <f>C44+E44+F44+H44</f>
        <v>1545.1583333333333</v>
      </c>
      <c r="N44" s="641"/>
      <c r="O44" s="641"/>
      <c r="P44" s="413"/>
      <c r="Q44" s="414"/>
      <c r="R44" s="415"/>
      <c r="S44" s="416"/>
      <c r="T44" s="417"/>
    </row>
    <row r="45" spans="1:20" ht="15">
      <c r="A45" s="324"/>
      <c r="B45" s="264"/>
      <c r="C45" s="264"/>
      <c r="D45" s="264"/>
      <c r="E45" s="264"/>
      <c r="F45" s="264"/>
      <c r="G45" s="264"/>
      <c r="H45" s="264"/>
      <c r="I45" s="382"/>
      <c r="J45" s="264"/>
      <c r="K45" s="264"/>
      <c r="L45" s="264"/>
      <c r="M45" s="264"/>
      <c r="N45" s="264"/>
      <c r="O45" s="372"/>
      <c r="P45" s="373"/>
      <c r="Q45" s="264"/>
      <c r="R45" s="264"/>
      <c r="S45" s="220"/>
      <c r="T45" s="418"/>
    </row>
    <row r="46" spans="1:20" ht="15.75" thickBot="1">
      <c r="A46" s="419"/>
      <c r="B46" s="221"/>
      <c r="C46" s="221"/>
      <c r="D46" s="221"/>
      <c r="E46" s="221"/>
      <c r="F46" s="221"/>
      <c r="G46" s="221"/>
      <c r="H46" s="221"/>
      <c r="I46" s="222"/>
      <c r="J46" s="221"/>
      <c r="K46" s="221"/>
      <c r="L46" s="221"/>
      <c r="M46" s="221"/>
      <c r="N46" s="221"/>
      <c r="O46" s="221"/>
      <c r="P46" s="221"/>
      <c r="Q46" s="420"/>
      <c r="R46" s="221"/>
      <c r="S46" s="223"/>
      <c r="T46" s="418"/>
    </row>
    <row r="47" spans="1:20" ht="15.75" thickTop="1">
      <c r="A47" s="303"/>
      <c r="L47" s="418"/>
      <c r="M47" s="418"/>
      <c r="N47" s="418"/>
      <c r="O47" s="418"/>
      <c r="P47" s="418"/>
      <c r="Q47" s="310"/>
      <c r="R47" s="310"/>
      <c r="S47" s="310"/>
      <c r="T47" s="418"/>
    </row>
    <row r="48" spans="12:18" ht="15">
      <c r="L48" s="303"/>
      <c r="Q48" s="424"/>
      <c r="R48" s="424"/>
    </row>
    <row r="49" spans="17:18" ht="15">
      <c r="Q49" s="424"/>
      <c r="R49" s="424"/>
    </row>
    <row r="50" spans="17:18" ht="15">
      <c r="Q50" s="424"/>
      <c r="R50" s="424"/>
    </row>
    <row r="51" spans="17:18" ht="15">
      <c r="Q51" s="424"/>
      <c r="R51" s="424"/>
    </row>
    <row r="52" spans="17:18" ht="15">
      <c r="Q52" s="424"/>
      <c r="R52" s="424"/>
    </row>
    <row r="53" spans="17:18" ht="15">
      <c r="Q53" s="424"/>
      <c r="R53" s="424"/>
    </row>
    <row r="54" spans="17:18" ht="15">
      <c r="Q54" s="424"/>
      <c r="R54" s="424"/>
    </row>
    <row r="55" spans="17:18" ht="15">
      <c r="Q55" s="424"/>
      <c r="R55" s="424"/>
    </row>
    <row r="56" spans="17:18" ht="15">
      <c r="Q56" s="424"/>
      <c r="R56" s="424"/>
    </row>
    <row r="57" spans="17:18" ht="15">
      <c r="Q57" s="424"/>
      <c r="R57" s="424"/>
    </row>
    <row r="58" spans="17:18" ht="15">
      <c r="Q58" s="424"/>
      <c r="R58" s="424"/>
    </row>
    <row r="59" spans="17:18" ht="15">
      <c r="Q59" s="424"/>
      <c r="R59" s="424"/>
    </row>
    <row r="60" spans="17:18" ht="15">
      <c r="Q60" s="424"/>
      <c r="R60" s="424"/>
    </row>
    <row r="61" spans="17:18" ht="15">
      <c r="Q61" s="424"/>
      <c r="R61" s="424"/>
    </row>
    <row r="62" spans="17:18" ht="15">
      <c r="Q62" s="424"/>
      <c r="R62" s="424"/>
    </row>
    <row r="63" spans="17:18" ht="15">
      <c r="Q63" s="424"/>
      <c r="R63" s="424"/>
    </row>
    <row r="64" spans="17:18" ht="15">
      <c r="Q64" s="424"/>
      <c r="R64" s="424"/>
    </row>
    <row r="65" spans="17:18" ht="15">
      <c r="Q65" s="424"/>
      <c r="R65" s="424"/>
    </row>
    <row r="66" spans="17:18" ht="15">
      <c r="Q66" s="424"/>
      <c r="R66" s="424"/>
    </row>
    <row r="67" spans="17:18" ht="15">
      <c r="Q67" s="424"/>
      <c r="R67" s="424"/>
    </row>
    <row r="68" spans="17:18" ht="15">
      <c r="Q68" s="424"/>
      <c r="R68" s="424"/>
    </row>
    <row r="69" spans="17:18" ht="15">
      <c r="Q69" s="424"/>
      <c r="R69" s="424"/>
    </row>
    <row r="70" spans="17:18" ht="15">
      <c r="Q70" s="424"/>
      <c r="R70" s="424"/>
    </row>
    <row r="71" spans="17:18" ht="15">
      <c r="Q71" s="424"/>
      <c r="R71" s="424"/>
    </row>
    <row r="72" spans="17:18" ht="15">
      <c r="Q72" s="424"/>
      <c r="R72" s="424"/>
    </row>
    <row r="73" spans="17:18" ht="15">
      <c r="Q73" s="424"/>
      <c r="R73" s="424"/>
    </row>
    <row r="74" spans="17:18" ht="15">
      <c r="Q74" s="424"/>
      <c r="R74" s="424"/>
    </row>
    <row r="75" spans="17:18" ht="15">
      <c r="Q75" s="424"/>
      <c r="R75" s="424"/>
    </row>
    <row r="76" spans="17:18" ht="15">
      <c r="Q76" s="424"/>
      <c r="R76" s="424"/>
    </row>
    <row r="77" spans="17:18" ht="15">
      <c r="Q77" s="424"/>
      <c r="R77" s="424"/>
    </row>
    <row r="78" spans="17:18" ht="15">
      <c r="Q78" s="424"/>
      <c r="R78" s="424"/>
    </row>
    <row r="79" spans="17:18" ht="15">
      <c r="Q79" s="424"/>
      <c r="R79" s="424"/>
    </row>
    <row r="80" spans="17:18" ht="15">
      <c r="Q80" s="424"/>
      <c r="R80" s="424"/>
    </row>
    <row r="81" spans="17:18" ht="15">
      <c r="Q81" s="424"/>
      <c r="R81" s="424"/>
    </row>
    <row r="82" spans="17:18" ht="15">
      <c r="Q82" s="424"/>
      <c r="R82" s="424"/>
    </row>
    <row r="83" spans="17:18" ht="15">
      <c r="Q83" s="424"/>
      <c r="R83" s="424"/>
    </row>
    <row r="84" spans="17:18" ht="15">
      <c r="Q84" s="424"/>
      <c r="R84" s="424"/>
    </row>
    <row r="85" spans="17:18" ht="15">
      <c r="Q85" s="424"/>
      <c r="R85" s="424"/>
    </row>
    <row r="86" spans="17:18" ht="15">
      <c r="Q86" s="424"/>
      <c r="R86" s="424"/>
    </row>
    <row r="87" spans="17:18" ht="15">
      <c r="Q87" s="424"/>
      <c r="R87" s="424"/>
    </row>
    <row r="88" spans="17:18" ht="15">
      <c r="Q88" s="424"/>
      <c r="R88" s="424"/>
    </row>
    <row r="89" spans="17:18" ht="15">
      <c r="Q89" s="424"/>
      <c r="R89" s="424"/>
    </row>
    <row r="90" spans="17:18" ht="15">
      <c r="Q90" s="424"/>
      <c r="R90" s="424"/>
    </row>
    <row r="91" spans="17:18" ht="15">
      <c r="Q91" s="424"/>
      <c r="R91" s="424"/>
    </row>
    <row r="92" spans="17:18" ht="15">
      <c r="Q92" s="424"/>
      <c r="R92" s="424"/>
    </row>
    <row r="93" spans="17:18" ht="15">
      <c r="Q93" s="424"/>
      <c r="R93" s="424"/>
    </row>
    <row r="94" spans="17:18" ht="15">
      <c r="Q94" s="424"/>
      <c r="R94" s="424"/>
    </row>
    <row r="95" spans="17:18" ht="15">
      <c r="Q95" s="424"/>
      <c r="R95" s="424"/>
    </row>
    <row r="96" spans="17:18" ht="15">
      <c r="Q96" s="424"/>
      <c r="R96" s="424"/>
    </row>
    <row r="97" spans="17:18" ht="15">
      <c r="Q97" s="424"/>
      <c r="R97" s="424"/>
    </row>
    <row r="98" spans="17:18" ht="15">
      <c r="Q98" s="424"/>
      <c r="R98" s="424"/>
    </row>
    <row r="99" spans="17:18" ht="15">
      <c r="Q99" s="424"/>
      <c r="R99" s="424"/>
    </row>
    <row r="100" spans="17:18" ht="15">
      <c r="Q100" s="424"/>
      <c r="R100" s="424"/>
    </row>
    <row r="101" spans="17:18" ht="15">
      <c r="Q101" s="424"/>
      <c r="R101" s="424"/>
    </row>
    <row r="102" spans="17:18" ht="15">
      <c r="Q102" s="424"/>
      <c r="R102" s="424"/>
    </row>
    <row r="103" spans="17:18" ht="15">
      <c r="Q103" s="424"/>
      <c r="R103" s="424"/>
    </row>
    <row r="104" spans="17:18" ht="15">
      <c r="Q104" s="424"/>
      <c r="R104" s="424"/>
    </row>
    <row r="105" spans="17:18" ht="15">
      <c r="Q105" s="424"/>
      <c r="R105" s="424"/>
    </row>
    <row r="106" spans="17:18" ht="15">
      <c r="Q106" s="424"/>
      <c r="R106" s="424"/>
    </row>
    <row r="107" spans="17:18" ht="15">
      <c r="Q107" s="424"/>
      <c r="R107" s="424"/>
    </row>
    <row r="108" spans="17:18" ht="15">
      <c r="Q108" s="424"/>
      <c r="R108" s="424"/>
    </row>
    <row r="109" spans="17:18" ht="15">
      <c r="Q109" s="424"/>
      <c r="R109" s="424"/>
    </row>
    <row r="110" spans="17:18" ht="15">
      <c r="Q110" s="424"/>
      <c r="R110" s="424"/>
    </row>
    <row r="111" spans="17:18" ht="15">
      <c r="Q111" s="424"/>
      <c r="R111" s="424"/>
    </row>
    <row r="112" spans="17:18" ht="15">
      <c r="Q112" s="424"/>
      <c r="R112" s="424"/>
    </row>
    <row r="113" spans="17:18" ht="15">
      <c r="Q113" s="424"/>
      <c r="R113" s="424"/>
    </row>
    <row r="114" spans="17:18" ht="15">
      <c r="Q114" s="424"/>
      <c r="R114" s="424"/>
    </row>
    <row r="115" spans="17:18" ht="15">
      <c r="Q115" s="424"/>
      <c r="R115" s="424"/>
    </row>
    <row r="116" spans="17:18" ht="15">
      <c r="Q116" s="424"/>
      <c r="R116" s="424"/>
    </row>
    <row r="117" spans="17:18" ht="15">
      <c r="Q117" s="424"/>
      <c r="R117" s="424"/>
    </row>
    <row r="118" spans="17:18" ht="15">
      <c r="Q118" s="424"/>
      <c r="R118" s="424"/>
    </row>
    <row r="119" spans="17:18" ht="15">
      <c r="Q119" s="424"/>
      <c r="R119" s="424"/>
    </row>
    <row r="120" spans="17:18" ht="15">
      <c r="Q120" s="424"/>
      <c r="R120" s="424"/>
    </row>
    <row r="121" spans="17:18" ht="15">
      <c r="Q121" s="424"/>
      <c r="R121" s="424"/>
    </row>
    <row r="122" spans="17:18" ht="15">
      <c r="Q122" s="424"/>
      <c r="R122" s="424"/>
    </row>
    <row r="123" spans="17:18" ht="15">
      <c r="Q123" s="424"/>
      <c r="R123" s="424"/>
    </row>
    <row r="124" spans="17:18" ht="15">
      <c r="Q124" s="424"/>
      <c r="R124" s="424"/>
    </row>
    <row r="125" spans="17:18" ht="15">
      <c r="Q125" s="424"/>
      <c r="R125" s="424"/>
    </row>
    <row r="126" spans="17:18" ht="15">
      <c r="Q126" s="424"/>
      <c r="R126" s="424"/>
    </row>
    <row r="127" spans="17:18" ht="15">
      <c r="Q127" s="424"/>
      <c r="R127" s="424"/>
    </row>
    <row r="128" spans="17:18" ht="15">
      <c r="Q128" s="424"/>
      <c r="R128" s="424"/>
    </row>
    <row r="129" spans="17:18" ht="15">
      <c r="Q129" s="424"/>
      <c r="R129" s="424"/>
    </row>
    <row r="130" spans="17:18" ht="15">
      <c r="Q130" s="424"/>
      <c r="R130" s="424"/>
    </row>
    <row r="131" spans="17:18" ht="15">
      <c r="Q131" s="424"/>
      <c r="R131" s="424"/>
    </row>
    <row r="132" spans="17:18" ht="15">
      <c r="Q132" s="424"/>
      <c r="R132" s="424"/>
    </row>
    <row r="133" spans="17:18" ht="15">
      <c r="Q133" s="424"/>
      <c r="R133" s="424"/>
    </row>
    <row r="134" spans="17:18" ht="15">
      <c r="Q134" s="424"/>
      <c r="R134" s="424"/>
    </row>
    <row r="135" spans="17:18" ht="15">
      <c r="Q135" s="424"/>
      <c r="R135" s="424"/>
    </row>
    <row r="136" spans="17:18" ht="15">
      <c r="Q136" s="424"/>
      <c r="R136" s="424"/>
    </row>
    <row r="137" spans="17:18" ht="15">
      <c r="Q137" s="424"/>
      <c r="R137" s="424"/>
    </row>
    <row r="138" spans="17:18" ht="15">
      <c r="Q138" s="424"/>
      <c r="R138" s="424"/>
    </row>
    <row r="139" spans="17:18" ht="15">
      <c r="Q139" s="424"/>
      <c r="R139" s="424"/>
    </row>
    <row r="140" spans="17:18" ht="15">
      <c r="Q140" s="424"/>
      <c r="R140" s="424"/>
    </row>
    <row r="141" spans="17:18" ht="15">
      <c r="Q141" s="424"/>
      <c r="R141" s="424"/>
    </row>
    <row r="142" spans="17:18" ht="15">
      <c r="Q142" s="424"/>
      <c r="R142" s="424"/>
    </row>
    <row r="143" spans="17:18" ht="15">
      <c r="Q143" s="424"/>
      <c r="R143" s="424"/>
    </row>
    <row r="144" spans="17:18" ht="15">
      <c r="Q144" s="424"/>
      <c r="R144" s="424"/>
    </row>
    <row r="145" spans="17:18" ht="15">
      <c r="Q145" s="424"/>
      <c r="R145" s="424"/>
    </row>
    <row r="146" spans="17:18" ht="15">
      <c r="Q146" s="424"/>
      <c r="R146" s="424"/>
    </row>
    <row r="147" spans="17:18" ht="15">
      <c r="Q147" s="424"/>
      <c r="R147" s="424"/>
    </row>
    <row r="148" spans="17:18" ht="15">
      <c r="Q148" s="424"/>
      <c r="R148" s="424"/>
    </row>
    <row r="149" spans="17:18" ht="15">
      <c r="Q149" s="424"/>
      <c r="R149" s="424"/>
    </row>
    <row r="150" spans="17:18" ht="15">
      <c r="Q150" s="424"/>
      <c r="R150" s="424"/>
    </row>
    <row r="151" spans="17:18" ht="15">
      <c r="Q151" s="424"/>
      <c r="R151" s="424"/>
    </row>
    <row r="152" spans="17:18" ht="15">
      <c r="Q152" s="424"/>
      <c r="R152" s="424"/>
    </row>
    <row r="153" spans="17:18" ht="15">
      <c r="Q153" s="424"/>
      <c r="R153" s="424"/>
    </row>
    <row r="154" spans="17:18" ht="15">
      <c r="Q154" s="424"/>
      <c r="R154" s="424"/>
    </row>
    <row r="155" spans="17:18" ht="15">
      <c r="Q155" s="424"/>
      <c r="R155" s="424"/>
    </row>
    <row r="156" spans="17:18" ht="15">
      <c r="Q156" s="424"/>
      <c r="R156" s="424"/>
    </row>
    <row r="157" spans="17:18" ht="15">
      <c r="Q157" s="424"/>
      <c r="R157" s="424"/>
    </row>
    <row r="158" spans="17:18" ht="15">
      <c r="Q158" s="424"/>
      <c r="R158" s="424"/>
    </row>
    <row r="159" spans="17:18" ht="15">
      <c r="Q159" s="424"/>
      <c r="R159" s="424"/>
    </row>
    <row r="160" spans="17:18" ht="15">
      <c r="Q160" s="424"/>
      <c r="R160" s="424"/>
    </row>
    <row r="161" spans="17:18" ht="15">
      <c r="Q161" s="424"/>
      <c r="R161" s="424"/>
    </row>
    <row r="162" spans="17:18" ht="15">
      <c r="Q162" s="424"/>
      <c r="R162" s="424"/>
    </row>
    <row r="163" spans="17:18" ht="15">
      <c r="Q163" s="424"/>
      <c r="R163" s="424"/>
    </row>
    <row r="164" spans="17:18" ht="15">
      <c r="Q164" s="424"/>
      <c r="R164" s="424"/>
    </row>
    <row r="165" spans="17:18" ht="15">
      <c r="Q165" s="424"/>
      <c r="R165" s="424"/>
    </row>
    <row r="166" spans="17:18" ht="15">
      <c r="Q166" s="424"/>
      <c r="R166" s="424"/>
    </row>
    <row r="167" spans="17:18" ht="15">
      <c r="Q167" s="424"/>
      <c r="R167" s="424"/>
    </row>
    <row r="168" spans="17:18" ht="15">
      <c r="Q168" s="424"/>
      <c r="R168" s="424"/>
    </row>
    <row r="169" spans="17:18" ht="15">
      <c r="Q169" s="424"/>
      <c r="R169" s="424"/>
    </row>
    <row r="170" spans="17:18" ht="15">
      <c r="Q170" s="424"/>
      <c r="R170" s="424"/>
    </row>
    <row r="171" spans="17:18" ht="15">
      <c r="Q171" s="424"/>
      <c r="R171" s="424"/>
    </row>
    <row r="172" spans="17:18" ht="15">
      <c r="Q172" s="424"/>
      <c r="R172" s="424"/>
    </row>
    <row r="173" spans="17:18" ht="15">
      <c r="Q173" s="424"/>
      <c r="R173" s="424"/>
    </row>
    <row r="174" spans="17:18" ht="15">
      <c r="Q174" s="424"/>
      <c r="R174" s="424"/>
    </row>
    <row r="175" spans="17:18" ht="15">
      <c r="Q175" s="424"/>
      <c r="R175" s="424"/>
    </row>
    <row r="176" spans="17:18" ht="15">
      <c r="Q176" s="424"/>
      <c r="R176" s="424"/>
    </row>
    <row r="177" spans="17:18" ht="15">
      <c r="Q177" s="424"/>
      <c r="R177" s="424"/>
    </row>
    <row r="178" spans="17:18" ht="15">
      <c r="Q178" s="424"/>
      <c r="R178" s="424"/>
    </row>
    <row r="179" spans="17:18" ht="15">
      <c r="Q179" s="424"/>
      <c r="R179" s="424"/>
    </row>
    <row r="180" spans="17:18" ht="15">
      <c r="Q180" s="424"/>
      <c r="R180" s="424"/>
    </row>
    <row r="181" spans="17:18" ht="15">
      <c r="Q181" s="424"/>
      <c r="R181" s="424"/>
    </row>
    <row r="182" spans="17:18" ht="15">
      <c r="Q182" s="424"/>
      <c r="R182" s="424"/>
    </row>
    <row r="183" spans="17:18" ht="15">
      <c r="Q183" s="424"/>
      <c r="R183" s="424"/>
    </row>
    <row r="184" spans="17:18" ht="15">
      <c r="Q184" s="424"/>
      <c r="R184" s="424"/>
    </row>
    <row r="185" spans="17:18" ht="15">
      <c r="Q185" s="424"/>
      <c r="R185" s="424"/>
    </row>
    <row r="186" spans="17:18" ht="15">
      <c r="Q186" s="424"/>
      <c r="R186" s="424"/>
    </row>
    <row r="187" spans="17:18" ht="15">
      <c r="Q187" s="424"/>
      <c r="R187" s="424"/>
    </row>
    <row r="188" spans="17:18" ht="15">
      <c r="Q188" s="424"/>
      <c r="R188" s="424"/>
    </row>
    <row r="189" spans="17:18" ht="15">
      <c r="Q189" s="424"/>
      <c r="R189" s="424"/>
    </row>
    <row r="190" spans="17:18" ht="15">
      <c r="Q190" s="424"/>
      <c r="R190" s="424"/>
    </row>
    <row r="191" spans="17:18" ht="15">
      <c r="Q191" s="424"/>
      <c r="R191" s="424"/>
    </row>
    <row r="192" spans="17:18" ht="15">
      <c r="Q192" s="424"/>
      <c r="R192" s="424"/>
    </row>
    <row r="193" spans="17:18" ht="15">
      <c r="Q193" s="424"/>
      <c r="R193" s="424"/>
    </row>
    <row r="194" spans="17:18" ht="15">
      <c r="Q194" s="424"/>
      <c r="R194" s="424"/>
    </row>
    <row r="195" spans="17:18" ht="15">
      <c r="Q195" s="424"/>
      <c r="R195" s="424"/>
    </row>
    <row r="196" spans="17:18" ht="15">
      <c r="Q196" s="424"/>
      <c r="R196" s="424"/>
    </row>
    <row r="197" spans="17:18" ht="15">
      <c r="Q197" s="424"/>
      <c r="R197" s="424"/>
    </row>
    <row r="198" spans="17:18" ht="15">
      <c r="Q198" s="424"/>
      <c r="R198" s="424"/>
    </row>
    <row r="199" spans="17:18" ht="15">
      <c r="Q199" s="424"/>
      <c r="R199" s="424"/>
    </row>
    <row r="200" spans="17:18" ht="15">
      <c r="Q200" s="424"/>
      <c r="R200" s="424"/>
    </row>
    <row r="201" spans="17:18" ht="15">
      <c r="Q201" s="424"/>
      <c r="R201" s="424"/>
    </row>
    <row r="202" spans="17:18" ht="15">
      <c r="Q202" s="424"/>
      <c r="R202" s="424"/>
    </row>
    <row r="203" spans="17:18" ht="15">
      <c r="Q203" s="424"/>
      <c r="R203" s="424"/>
    </row>
    <row r="204" spans="17:18" ht="15">
      <c r="Q204" s="424"/>
      <c r="R204" s="424"/>
    </row>
    <row r="205" spans="17:18" ht="15">
      <c r="Q205" s="424"/>
      <c r="R205" s="424"/>
    </row>
    <row r="206" spans="17:18" ht="15">
      <c r="Q206" s="424"/>
      <c r="R206" s="424"/>
    </row>
    <row r="207" spans="17:18" ht="15">
      <c r="Q207" s="424"/>
      <c r="R207" s="424"/>
    </row>
    <row r="208" spans="17:18" ht="15">
      <c r="Q208" s="424"/>
      <c r="R208" s="424"/>
    </row>
    <row r="209" spans="17:18" ht="15">
      <c r="Q209" s="424"/>
      <c r="R209" s="424"/>
    </row>
    <row r="210" spans="17:18" ht="15">
      <c r="Q210" s="424"/>
      <c r="R210" s="424"/>
    </row>
    <row r="211" spans="17:18" ht="15">
      <c r="Q211" s="424"/>
      <c r="R211" s="424"/>
    </row>
    <row r="212" spans="17:18" ht="15">
      <c r="Q212" s="424"/>
      <c r="R212" s="424"/>
    </row>
    <row r="213" spans="17:18" ht="15">
      <c r="Q213" s="424"/>
      <c r="R213" s="424"/>
    </row>
    <row r="214" spans="17:18" ht="15">
      <c r="Q214" s="424"/>
      <c r="R214" s="424"/>
    </row>
    <row r="215" spans="17:18" ht="15">
      <c r="Q215" s="424"/>
      <c r="R215" s="424"/>
    </row>
    <row r="216" spans="17:18" ht="15">
      <c r="Q216" s="424"/>
      <c r="R216" s="424"/>
    </row>
    <row r="217" spans="17:18" ht="15">
      <c r="Q217" s="424"/>
      <c r="R217" s="424"/>
    </row>
    <row r="218" spans="17:18" ht="15">
      <c r="Q218" s="424"/>
      <c r="R218" s="424"/>
    </row>
    <row r="219" spans="17:18" ht="15">
      <c r="Q219" s="424"/>
      <c r="R219" s="424"/>
    </row>
    <row r="220" spans="17:18" ht="15">
      <c r="Q220" s="424"/>
      <c r="R220" s="424"/>
    </row>
    <row r="221" spans="17:18" ht="15">
      <c r="Q221" s="424"/>
      <c r="R221" s="424"/>
    </row>
    <row r="222" spans="17:18" ht="15">
      <c r="Q222" s="424"/>
      <c r="R222" s="424"/>
    </row>
    <row r="223" spans="17:18" ht="15">
      <c r="Q223" s="424"/>
      <c r="R223" s="424"/>
    </row>
    <row r="224" spans="17:18" ht="15">
      <c r="Q224" s="424"/>
      <c r="R224" s="424"/>
    </row>
    <row r="225" spans="17:18" ht="15">
      <c r="Q225" s="424"/>
      <c r="R225" s="424"/>
    </row>
    <row r="226" spans="17:18" ht="15">
      <c r="Q226" s="424"/>
      <c r="R226" s="424"/>
    </row>
    <row r="227" spans="17:18" ht="15">
      <c r="Q227" s="424"/>
      <c r="R227" s="424"/>
    </row>
    <row r="228" spans="17:18" ht="15">
      <c r="Q228" s="424"/>
      <c r="R228" s="424"/>
    </row>
    <row r="229" spans="17:18" ht="15">
      <c r="Q229" s="424"/>
      <c r="R229" s="424"/>
    </row>
    <row r="230" spans="17:18" ht="15">
      <c r="Q230" s="424"/>
      <c r="R230" s="424"/>
    </row>
    <row r="231" spans="17:18" ht="15">
      <c r="Q231" s="424"/>
      <c r="R231" s="424"/>
    </row>
    <row r="232" spans="17:18" ht="15">
      <c r="Q232" s="424"/>
      <c r="R232" s="424"/>
    </row>
    <row r="233" spans="17:18" ht="15">
      <c r="Q233" s="424"/>
      <c r="R233" s="424"/>
    </row>
    <row r="234" spans="17:18" ht="15">
      <c r="Q234" s="424"/>
      <c r="R234" s="424"/>
    </row>
    <row r="235" spans="17:18" ht="15">
      <c r="Q235" s="424"/>
      <c r="R235" s="424"/>
    </row>
    <row r="236" spans="17:18" ht="15">
      <c r="Q236" s="424"/>
      <c r="R236" s="424"/>
    </row>
    <row r="237" spans="17:18" ht="15">
      <c r="Q237" s="424"/>
      <c r="R237" s="424"/>
    </row>
    <row r="238" spans="17:18" ht="15">
      <c r="Q238" s="424"/>
      <c r="R238" s="424"/>
    </row>
    <row r="239" spans="17:18" ht="15">
      <c r="Q239" s="424"/>
      <c r="R239" s="424"/>
    </row>
    <row r="240" spans="17:18" ht="15">
      <c r="Q240" s="424"/>
      <c r="R240" s="424"/>
    </row>
    <row r="241" spans="17:18" ht="15">
      <c r="Q241" s="424"/>
      <c r="R241" s="424"/>
    </row>
    <row r="242" spans="17:18" ht="15">
      <c r="Q242" s="424"/>
      <c r="R242" s="424"/>
    </row>
    <row r="243" spans="17:18" ht="15">
      <c r="Q243" s="424"/>
      <c r="R243" s="424"/>
    </row>
    <row r="244" spans="17:18" ht="15">
      <c r="Q244" s="424"/>
      <c r="R244" s="424"/>
    </row>
    <row r="245" spans="17:18" ht="15">
      <c r="Q245" s="424"/>
      <c r="R245" s="424"/>
    </row>
    <row r="246" spans="17:18" ht="15">
      <c r="Q246" s="424"/>
      <c r="R246" s="424"/>
    </row>
    <row r="247" spans="17:18" ht="15">
      <c r="Q247" s="424"/>
      <c r="R247" s="424"/>
    </row>
    <row r="248" spans="17:18" ht="15">
      <c r="Q248" s="424"/>
      <c r="R248" s="424"/>
    </row>
    <row r="249" spans="17:18" ht="15">
      <c r="Q249" s="424"/>
      <c r="R249" s="424"/>
    </row>
    <row r="250" spans="17:18" ht="15">
      <c r="Q250" s="424"/>
      <c r="R250" s="424"/>
    </row>
    <row r="251" spans="17:18" ht="15">
      <c r="Q251" s="424"/>
      <c r="R251" s="424"/>
    </row>
    <row r="252" spans="17:18" ht="15">
      <c r="Q252" s="424"/>
      <c r="R252" s="424"/>
    </row>
    <row r="253" spans="17:18" ht="15">
      <c r="Q253" s="424"/>
      <c r="R253" s="424"/>
    </row>
    <row r="254" spans="17:18" ht="15">
      <c r="Q254" s="424"/>
      <c r="R254" s="424"/>
    </row>
    <row r="255" spans="17:18" ht="15">
      <c r="Q255" s="424"/>
      <c r="R255" s="424"/>
    </row>
    <row r="256" spans="17:18" ht="15">
      <c r="Q256" s="424"/>
      <c r="R256" s="424"/>
    </row>
    <row r="257" spans="17:18" ht="15">
      <c r="Q257" s="424"/>
      <c r="R257" s="424"/>
    </row>
    <row r="258" spans="17:18" ht="15">
      <c r="Q258" s="424"/>
      <c r="R258" s="424"/>
    </row>
    <row r="259" spans="17:18" ht="15">
      <c r="Q259" s="424"/>
      <c r="R259" s="424"/>
    </row>
    <row r="260" spans="17:18" ht="15">
      <c r="Q260" s="424"/>
      <c r="R260" s="424"/>
    </row>
    <row r="261" spans="17:18" ht="15">
      <c r="Q261" s="424"/>
      <c r="R261" s="424"/>
    </row>
    <row r="262" spans="17:18" ht="15">
      <c r="Q262" s="424"/>
      <c r="R262" s="424"/>
    </row>
    <row r="263" spans="17:18" ht="15">
      <c r="Q263" s="424"/>
      <c r="R263" s="424"/>
    </row>
    <row r="264" spans="17:18" ht="15">
      <c r="Q264" s="424"/>
      <c r="R264" s="424"/>
    </row>
    <row r="265" spans="17:18" ht="15">
      <c r="Q265" s="424"/>
      <c r="R265" s="424"/>
    </row>
    <row r="266" spans="17:18" ht="15">
      <c r="Q266" s="424"/>
      <c r="R266" s="424"/>
    </row>
    <row r="267" spans="17:18" ht="15">
      <c r="Q267" s="424"/>
      <c r="R267" s="424"/>
    </row>
    <row r="268" spans="17:18" ht="15">
      <c r="Q268" s="424"/>
      <c r="R268" s="424"/>
    </row>
    <row r="269" spans="17:18" ht="15">
      <c r="Q269" s="424"/>
      <c r="R269" s="424"/>
    </row>
    <row r="270" spans="17:18" ht="15">
      <c r="Q270" s="424"/>
      <c r="R270" s="424"/>
    </row>
    <row r="271" spans="17:18" ht="15">
      <c r="Q271" s="424"/>
      <c r="R271" s="424"/>
    </row>
    <row r="272" spans="17:18" ht="15">
      <c r="Q272" s="424"/>
      <c r="R272" s="424"/>
    </row>
    <row r="273" spans="17:18" ht="15">
      <c r="Q273" s="424"/>
      <c r="R273" s="424"/>
    </row>
    <row r="274" spans="17:18" ht="15">
      <c r="Q274" s="424"/>
      <c r="R274" s="424"/>
    </row>
    <row r="275" spans="17:18" ht="15">
      <c r="Q275" s="424"/>
      <c r="R275" s="424"/>
    </row>
    <row r="276" spans="17:18" ht="15">
      <c r="Q276" s="424"/>
      <c r="R276" s="424"/>
    </row>
    <row r="277" spans="17:18" ht="15">
      <c r="Q277" s="424"/>
      <c r="R277" s="424"/>
    </row>
    <row r="278" spans="17:18" ht="15">
      <c r="Q278" s="424"/>
      <c r="R278" s="424"/>
    </row>
    <row r="279" spans="17:18" ht="15">
      <c r="Q279" s="424"/>
      <c r="R279" s="424"/>
    </row>
    <row r="280" spans="17:18" ht="15">
      <c r="Q280" s="424"/>
      <c r="R280" s="424"/>
    </row>
    <row r="281" spans="17:18" ht="15">
      <c r="Q281" s="424"/>
      <c r="R281" s="424"/>
    </row>
    <row r="282" spans="17:18" ht="15">
      <c r="Q282" s="424"/>
      <c r="R282" s="424"/>
    </row>
    <row r="283" spans="17:18" ht="15">
      <c r="Q283" s="424"/>
      <c r="R283" s="424"/>
    </row>
    <row r="284" spans="17:18" ht="15">
      <c r="Q284" s="424"/>
      <c r="R284" s="424"/>
    </row>
    <row r="285" spans="17:18" ht="15">
      <c r="Q285" s="424"/>
      <c r="R285" s="424"/>
    </row>
    <row r="286" spans="17:18" ht="15">
      <c r="Q286" s="424"/>
      <c r="R286" s="424"/>
    </row>
    <row r="287" spans="17:18" ht="15">
      <c r="Q287" s="424"/>
      <c r="R287" s="424"/>
    </row>
    <row r="288" spans="17:18" ht="15">
      <c r="Q288" s="424"/>
      <c r="R288" s="424"/>
    </row>
    <row r="289" spans="17:18" ht="15">
      <c r="Q289" s="424"/>
      <c r="R289" s="424"/>
    </row>
    <row r="290" spans="17:18" ht="15">
      <c r="Q290" s="424"/>
      <c r="R290" s="424"/>
    </row>
    <row r="291" spans="17:18" ht="15">
      <c r="Q291" s="424"/>
      <c r="R291" s="424"/>
    </row>
    <row r="292" spans="17:18" ht="15">
      <c r="Q292" s="424"/>
      <c r="R292" s="424"/>
    </row>
    <row r="293" spans="17:18" ht="15">
      <c r="Q293" s="424"/>
      <c r="R293" s="424"/>
    </row>
    <row r="294" spans="17:18" ht="15">
      <c r="Q294" s="424"/>
      <c r="R294" s="424"/>
    </row>
    <row r="295" spans="17:18" ht="15">
      <c r="Q295" s="424"/>
      <c r="R295" s="424"/>
    </row>
    <row r="296" spans="17:18" ht="15">
      <c r="Q296" s="424"/>
      <c r="R296" s="424"/>
    </row>
    <row r="297" spans="17:18" ht="15">
      <c r="Q297" s="424"/>
      <c r="R297" s="424"/>
    </row>
    <row r="298" spans="17:18" ht="15">
      <c r="Q298" s="424"/>
      <c r="R298" s="424"/>
    </row>
    <row r="299" spans="17:18" ht="15">
      <c r="Q299" s="424"/>
      <c r="R299" s="424"/>
    </row>
    <row r="300" spans="17:18" ht="15">
      <c r="Q300" s="424"/>
      <c r="R300" s="424"/>
    </row>
    <row r="301" spans="17:18" ht="15">
      <c r="Q301" s="424"/>
      <c r="R301" s="424"/>
    </row>
    <row r="302" spans="17:18" ht="15">
      <c r="Q302" s="424"/>
      <c r="R302" s="424"/>
    </row>
    <row r="303" spans="17:18" ht="15">
      <c r="Q303" s="424"/>
      <c r="R303" s="424"/>
    </row>
    <row r="304" spans="17:18" ht="15">
      <c r="Q304" s="424"/>
      <c r="R304" s="424"/>
    </row>
    <row r="305" spans="17:18" ht="15">
      <c r="Q305" s="424"/>
      <c r="R305" s="424"/>
    </row>
    <row r="306" spans="17:18" ht="15">
      <c r="Q306" s="424"/>
      <c r="R306" s="424"/>
    </row>
    <row r="307" spans="17:18" ht="15">
      <c r="Q307" s="424"/>
      <c r="R307" s="424"/>
    </row>
    <row r="308" spans="17:18" ht="15">
      <c r="Q308" s="424"/>
      <c r="R308" s="424"/>
    </row>
    <row r="309" spans="17:18" ht="15">
      <c r="Q309" s="424"/>
      <c r="R309" s="424"/>
    </row>
    <row r="310" spans="17:18" ht="15">
      <c r="Q310" s="424"/>
      <c r="R310" s="424"/>
    </row>
    <row r="311" spans="17:18" ht="15">
      <c r="Q311" s="424"/>
      <c r="R311" s="424"/>
    </row>
    <row r="312" spans="17:18" ht="15">
      <c r="Q312" s="424"/>
      <c r="R312" s="424"/>
    </row>
    <row r="313" spans="17:18" ht="15">
      <c r="Q313" s="424"/>
      <c r="R313" s="424"/>
    </row>
    <row r="314" spans="17:18" ht="15">
      <c r="Q314" s="424"/>
      <c r="R314" s="424"/>
    </row>
    <row r="315" spans="17:18" ht="15">
      <c r="Q315" s="424"/>
      <c r="R315" s="424"/>
    </row>
    <row r="316" spans="17:18" ht="15">
      <c r="Q316" s="424"/>
      <c r="R316" s="424"/>
    </row>
    <row r="317" spans="17:18" ht="15">
      <c r="Q317" s="424"/>
      <c r="R317" s="424"/>
    </row>
    <row r="318" spans="17:18" ht="15">
      <c r="Q318" s="424"/>
      <c r="R318" s="424"/>
    </row>
    <row r="319" spans="17:18" ht="15">
      <c r="Q319" s="424"/>
      <c r="R319" s="424"/>
    </row>
    <row r="320" spans="17:18" ht="15">
      <c r="Q320" s="424"/>
      <c r="R320" s="424"/>
    </row>
    <row r="321" spans="17:18" ht="15">
      <c r="Q321" s="424"/>
      <c r="R321" s="424"/>
    </row>
    <row r="322" spans="17:18" ht="15">
      <c r="Q322" s="424"/>
      <c r="R322" s="424"/>
    </row>
    <row r="323" spans="17:18" ht="15">
      <c r="Q323" s="424"/>
      <c r="R323" s="424"/>
    </row>
    <row r="324" spans="17:18" ht="15">
      <c r="Q324" s="424"/>
      <c r="R324" s="424"/>
    </row>
    <row r="325" spans="17:18" ht="15">
      <c r="Q325" s="424"/>
      <c r="R325" s="424"/>
    </row>
    <row r="326" spans="17:18" ht="15">
      <c r="Q326" s="424"/>
      <c r="R326" s="424"/>
    </row>
    <row r="327" spans="17:18" ht="15">
      <c r="Q327" s="424"/>
      <c r="R327" s="424"/>
    </row>
    <row r="328" spans="17:18" ht="15">
      <c r="Q328" s="424"/>
      <c r="R328" s="424"/>
    </row>
    <row r="329" spans="17:18" ht="15">
      <c r="Q329" s="424"/>
      <c r="R329" s="424"/>
    </row>
    <row r="330" spans="17:18" ht="15">
      <c r="Q330" s="424"/>
      <c r="R330" s="424"/>
    </row>
    <row r="331" spans="17:18" ht="15">
      <c r="Q331" s="424"/>
      <c r="R331" s="424"/>
    </row>
    <row r="332" spans="17:18" ht="15">
      <c r="Q332" s="424"/>
      <c r="R332" s="424"/>
    </row>
    <row r="333" spans="17:18" ht="15">
      <c r="Q333" s="424"/>
      <c r="R333" s="424"/>
    </row>
    <row r="334" spans="17:18" ht="15">
      <c r="Q334" s="424"/>
      <c r="R334" s="424"/>
    </row>
    <row r="335" spans="17:18" ht="15">
      <c r="Q335" s="424"/>
      <c r="R335" s="424"/>
    </row>
    <row r="336" spans="17:18" ht="15">
      <c r="Q336" s="424"/>
      <c r="R336" s="424"/>
    </row>
    <row r="337" spans="17:18" ht="15">
      <c r="Q337" s="424"/>
      <c r="R337" s="424"/>
    </row>
    <row r="338" spans="17:18" ht="15">
      <c r="Q338" s="424"/>
      <c r="R338" s="424"/>
    </row>
    <row r="339" spans="17:18" ht="15">
      <c r="Q339" s="424"/>
      <c r="R339" s="424"/>
    </row>
    <row r="340" spans="17:18" ht="15">
      <c r="Q340" s="424"/>
      <c r="R340" s="424"/>
    </row>
    <row r="341" spans="17:18" ht="15">
      <c r="Q341" s="424"/>
      <c r="R341" s="424"/>
    </row>
    <row r="342" spans="17:18" ht="15">
      <c r="Q342" s="424"/>
      <c r="R342" s="424"/>
    </row>
    <row r="343" spans="17:18" ht="15">
      <c r="Q343" s="424"/>
      <c r="R343" s="424"/>
    </row>
    <row r="344" spans="17:18" ht="15">
      <c r="Q344" s="424"/>
      <c r="R344" s="424"/>
    </row>
    <row r="345" spans="17:18" ht="15">
      <c r="Q345" s="424"/>
      <c r="R345" s="424"/>
    </row>
    <row r="346" spans="17:18" ht="15">
      <c r="Q346" s="424"/>
      <c r="R346" s="424"/>
    </row>
    <row r="347" spans="17:18" ht="15">
      <c r="Q347" s="424"/>
      <c r="R347" s="424"/>
    </row>
    <row r="348" spans="17:18" ht="15">
      <c r="Q348" s="424"/>
      <c r="R348" s="424"/>
    </row>
    <row r="349" spans="17:18" ht="15">
      <c r="Q349" s="424"/>
      <c r="R349" s="424"/>
    </row>
    <row r="350" spans="17:18" ht="15">
      <c r="Q350" s="424"/>
      <c r="R350" s="424"/>
    </row>
    <row r="351" spans="17:18" ht="15">
      <c r="Q351" s="424"/>
      <c r="R351" s="424"/>
    </row>
    <row r="352" spans="17:18" ht="15">
      <c r="Q352" s="424"/>
      <c r="R352" s="424"/>
    </row>
    <row r="353" spans="17:18" ht="15">
      <c r="Q353" s="424"/>
      <c r="R353" s="424"/>
    </row>
    <row r="354" spans="17:18" ht="15">
      <c r="Q354" s="424"/>
      <c r="R354" s="424"/>
    </row>
    <row r="355" spans="17:18" ht="15">
      <c r="Q355" s="424"/>
      <c r="R355" s="424"/>
    </row>
    <row r="356" spans="17:18" ht="15">
      <c r="Q356" s="424"/>
      <c r="R356" s="424"/>
    </row>
    <row r="357" spans="17:18" ht="15">
      <c r="Q357" s="424"/>
      <c r="R357" s="424"/>
    </row>
    <row r="358" spans="17:18" ht="15">
      <c r="Q358" s="424"/>
      <c r="R358" s="424"/>
    </row>
    <row r="359" spans="17:18" ht="15">
      <c r="Q359" s="424"/>
      <c r="R359" s="424"/>
    </row>
    <row r="360" spans="17:18" ht="15">
      <c r="Q360" s="424"/>
      <c r="R360" s="424"/>
    </row>
    <row r="361" spans="17:18" ht="15">
      <c r="Q361" s="424"/>
      <c r="R361" s="424"/>
    </row>
    <row r="362" spans="17:18" ht="15">
      <c r="Q362" s="424"/>
      <c r="R362" s="424"/>
    </row>
    <row r="363" spans="17:18" ht="15">
      <c r="Q363" s="424"/>
      <c r="R363" s="424"/>
    </row>
    <row r="364" spans="17:18" ht="15">
      <c r="Q364" s="424"/>
      <c r="R364" s="424"/>
    </row>
    <row r="365" spans="17:18" ht="15">
      <c r="Q365" s="424"/>
      <c r="R365" s="424"/>
    </row>
    <row r="366" spans="17:18" ht="15">
      <c r="Q366" s="424"/>
      <c r="R366" s="424"/>
    </row>
    <row r="367" spans="17:18" ht="15">
      <c r="Q367" s="424"/>
      <c r="R367" s="424"/>
    </row>
    <row r="368" spans="17:18" ht="15">
      <c r="Q368" s="424"/>
      <c r="R368" s="424"/>
    </row>
    <row r="369" spans="17:18" ht="15">
      <c r="Q369" s="424"/>
      <c r="R369" s="424"/>
    </row>
    <row r="370" spans="17:18" ht="15">
      <c r="Q370" s="424"/>
      <c r="R370" s="424"/>
    </row>
    <row r="371" spans="17:18" ht="15">
      <c r="Q371" s="424"/>
      <c r="R371" s="424"/>
    </row>
    <row r="372" spans="17:18" ht="15">
      <c r="Q372" s="424"/>
      <c r="R372" s="424"/>
    </row>
    <row r="373" spans="17:18" ht="15">
      <c r="Q373" s="424"/>
      <c r="R373" s="424"/>
    </row>
    <row r="374" spans="17:18" ht="15">
      <c r="Q374" s="424"/>
      <c r="R374" s="424"/>
    </row>
    <row r="375" spans="17:18" ht="15">
      <c r="Q375" s="424"/>
      <c r="R375" s="424"/>
    </row>
    <row r="376" spans="17:18" ht="15">
      <c r="Q376" s="424"/>
      <c r="R376" s="424"/>
    </row>
    <row r="377" spans="17:18" ht="15">
      <c r="Q377" s="424"/>
      <c r="R377" s="424"/>
    </row>
    <row r="378" spans="17:18" ht="15">
      <c r="Q378" s="424"/>
      <c r="R378" s="424"/>
    </row>
    <row r="379" spans="17:18" ht="15">
      <c r="Q379" s="424"/>
      <c r="R379" s="424"/>
    </row>
    <row r="380" spans="17:18" ht="15">
      <c r="Q380" s="424"/>
      <c r="R380" s="424"/>
    </row>
    <row r="381" spans="17:18" ht="15">
      <c r="Q381" s="424"/>
      <c r="R381" s="424"/>
    </row>
    <row r="382" spans="17:18" ht="15">
      <c r="Q382" s="424"/>
      <c r="R382" s="424"/>
    </row>
    <row r="383" spans="17:18" ht="15">
      <c r="Q383" s="424"/>
      <c r="R383" s="424"/>
    </row>
    <row r="384" spans="17:18" ht="15">
      <c r="Q384" s="424"/>
      <c r="R384" s="424"/>
    </row>
    <row r="385" spans="17:18" ht="15">
      <c r="Q385" s="424"/>
      <c r="R385" s="424"/>
    </row>
    <row r="386" spans="17:18" ht="15">
      <c r="Q386" s="424"/>
      <c r="R386" s="424"/>
    </row>
    <row r="387" spans="17:18" ht="15">
      <c r="Q387" s="424"/>
      <c r="R387" s="424"/>
    </row>
    <row r="388" spans="17:18" ht="15">
      <c r="Q388" s="424"/>
      <c r="R388" s="424"/>
    </row>
    <row r="389" spans="17:18" ht="15">
      <c r="Q389" s="424"/>
      <c r="R389" s="424"/>
    </row>
    <row r="390" spans="17:18" ht="15">
      <c r="Q390" s="424"/>
      <c r="R390" s="424"/>
    </row>
    <row r="391" spans="17:18" ht="15">
      <c r="Q391" s="424"/>
      <c r="R391" s="424"/>
    </row>
    <row r="392" spans="17:18" ht="15">
      <c r="Q392" s="424"/>
      <c r="R392" s="424"/>
    </row>
    <row r="393" spans="17:18" ht="15">
      <c r="Q393" s="424"/>
      <c r="R393" s="424"/>
    </row>
    <row r="394" spans="17:18" ht="15">
      <c r="Q394" s="424"/>
      <c r="R394" s="424"/>
    </row>
    <row r="395" spans="17:18" ht="15">
      <c r="Q395" s="424"/>
      <c r="R395" s="424"/>
    </row>
    <row r="396" spans="17:18" ht="15">
      <c r="Q396" s="424"/>
      <c r="R396" s="424"/>
    </row>
    <row r="397" spans="17:18" ht="15">
      <c r="Q397" s="424"/>
      <c r="R397" s="424"/>
    </row>
    <row r="398" spans="17:18" ht="15">
      <c r="Q398" s="424"/>
      <c r="R398" s="424"/>
    </row>
    <row r="399" spans="17:18" ht="15">
      <c r="Q399" s="424"/>
      <c r="R399" s="424"/>
    </row>
    <row r="400" spans="17:18" ht="15">
      <c r="Q400" s="424"/>
      <c r="R400" s="424"/>
    </row>
    <row r="401" spans="17:18" ht="15">
      <c r="Q401" s="424"/>
      <c r="R401" s="424"/>
    </row>
    <row r="402" spans="17:18" ht="15">
      <c r="Q402" s="424"/>
      <c r="R402" s="424"/>
    </row>
    <row r="403" spans="17:18" ht="15">
      <c r="Q403" s="424"/>
      <c r="R403" s="424"/>
    </row>
    <row r="404" spans="17:18" ht="15">
      <c r="Q404" s="424"/>
      <c r="R404" s="424"/>
    </row>
    <row r="405" spans="17:18" ht="15">
      <c r="Q405" s="424"/>
      <c r="R405" s="424"/>
    </row>
    <row r="406" spans="17:18" ht="15">
      <c r="Q406" s="424"/>
      <c r="R406" s="424"/>
    </row>
    <row r="407" spans="17:18" ht="15">
      <c r="Q407" s="424"/>
      <c r="R407" s="424"/>
    </row>
    <row r="408" spans="17:18" ht="15">
      <c r="Q408" s="424"/>
      <c r="R408" s="424"/>
    </row>
    <row r="409" spans="17:18" ht="15">
      <c r="Q409" s="424"/>
      <c r="R409" s="424"/>
    </row>
    <row r="410" spans="17:18" ht="15">
      <c r="Q410" s="424"/>
      <c r="R410" s="424"/>
    </row>
    <row r="411" spans="17:18" ht="15">
      <c r="Q411" s="424"/>
      <c r="R411" s="424"/>
    </row>
    <row r="412" spans="17:18" ht="15">
      <c r="Q412" s="424"/>
      <c r="R412" s="424"/>
    </row>
    <row r="413" spans="17:18" ht="15">
      <c r="Q413" s="424"/>
      <c r="R413" s="424"/>
    </row>
    <row r="414" spans="17:18" ht="15">
      <c r="Q414" s="424"/>
      <c r="R414" s="424"/>
    </row>
    <row r="415" spans="17:18" ht="15">
      <c r="Q415" s="424"/>
      <c r="R415" s="424"/>
    </row>
    <row r="416" spans="17:18" ht="15">
      <c r="Q416" s="424"/>
      <c r="R416" s="424"/>
    </row>
    <row r="417" spans="17:18" ht="15">
      <c r="Q417" s="424"/>
      <c r="R417" s="424"/>
    </row>
    <row r="418" spans="17:18" ht="15">
      <c r="Q418" s="424"/>
      <c r="R418" s="424"/>
    </row>
    <row r="419" spans="17:18" ht="15">
      <c r="Q419" s="424"/>
      <c r="R419" s="424"/>
    </row>
    <row r="420" spans="17:18" ht="15">
      <c r="Q420" s="424"/>
      <c r="R420" s="424"/>
    </row>
    <row r="421" spans="17:18" ht="15">
      <c r="Q421" s="424"/>
      <c r="R421" s="424"/>
    </row>
    <row r="422" spans="17:18" ht="15">
      <c r="Q422" s="424"/>
      <c r="R422" s="424"/>
    </row>
    <row r="423" spans="17:18" ht="15">
      <c r="Q423" s="424"/>
      <c r="R423" s="424"/>
    </row>
    <row r="424" spans="17:18" ht="15">
      <c r="Q424" s="424"/>
      <c r="R424" s="424"/>
    </row>
    <row r="425" spans="17:18" ht="15">
      <c r="Q425" s="424"/>
      <c r="R425" s="424"/>
    </row>
    <row r="426" spans="17:18" ht="15">
      <c r="Q426" s="424"/>
      <c r="R426" s="424"/>
    </row>
    <row r="427" spans="17:18" ht="15">
      <c r="Q427" s="424"/>
      <c r="R427" s="424"/>
    </row>
    <row r="428" spans="17:18" ht="15">
      <c r="Q428" s="424"/>
      <c r="R428" s="424"/>
    </row>
    <row r="429" spans="17:18" ht="15">
      <c r="Q429" s="424"/>
      <c r="R429" s="424"/>
    </row>
    <row r="430" spans="17:18" ht="15">
      <c r="Q430" s="424"/>
      <c r="R430" s="424"/>
    </row>
    <row r="431" spans="17:18" ht="15">
      <c r="Q431" s="424"/>
      <c r="R431" s="424"/>
    </row>
    <row r="432" spans="17:18" ht="15">
      <c r="Q432" s="424"/>
      <c r="R432" s="424"/>
    </row>
    <row r="433" spans="17:18" ht="15">
      <c r="Q433" s="424"/>
      <c r="R433" s="424"/>
    </row>
    <row r="434" spans="17:18" ht="15">
      <c r="Q434" s="424"/>
      <c r="R434" s="424"/>
    </row>
    <row r="435" spans="17:18" ht="15">
      <c r="Q435" s="424"/>
      <c r="R435" s="424"/>
    </row>
    <row r="436" spans="17:18" ht="15">
      <c r="Q436" s="424"/>
      <c r="R436" s="424"/>
    </row>
    <row r="437" spans="17:18" ht="15">
      <c r="Q437" s="424"/>
      <c r="R437" s="424"/>
    </row>
    <row r="438" spans="17:18" ht="15">
      <c r="Q438" s="424"/>
      <c r="R438" s="424"/>
    </row>
    <row r="439" spans="17:18" ht="15">
      <c r="Q439" s="424"/>
      <c r="R439" s="424"/>
    </row>
    <row r="440" spans="17:18" ht="15">
      <c r="Q440" s="424"/>
      <c r="R440" s="424"/>
    </row>
    <row r="441" spans="17:18" ht="15">
      <c r="Q441" s="424"/>
      <c r="R441" s="424"/>
    </row>
    <row r="442" spans="17:18" ht="15">
      <c r="Q442" s="424"/>
      <c r="R442" s="424"/>
    </row>
    <row r="443" spans="17:18" ht="15">
      <c r="Q443" s="424"/>
      <c r="R443" s="424"/>
    </row>
    <row r="444" spans="17:18" ht="15">
      <c r="Q444" s="424"/>
      <c r="R444" s="424"/>
    </row>
    <row r="445" spans="17:18" ht="15">
      <c r="Q445" s="424"/>
      <c r="R445" s="424"/>
    </row>
    <row r="446" spans="17:18" ht="15">
      <c r="Q446" s="424"/>
      <c r="R446" s="424"/>
    </row>
    <row r="447" spans="17:18" ht="15">
      <c r="Q447" s="424"/>
      <c r="R447" s="424"/>
    </row>
    <row r="448" spans="17:18" ht="15">
      <c r="Q448" s="424"/>
      <c r="R448" s="424"/>
    </row>
    <row r="449" spans="17:18" ht="15">
      <c r="Q449" s="424"/>
      <c r="R449" s="424"/>
    </row>
    <row r="450" spans="17:18" ht="15">
      <c r="Q450" s="424"/>
      <c r="R450" s="424"/>
    </row>
    <row r="451" spans="17:18" ht="15">
      <c r="Q451" s="424"/>
      <c r="R451" s="424"/>
    </row>
    <row r="452" spans="17:18" ht="15">
      <c r="Q452" s="424"/>
      <c r="R452" s="424"/>
    </row>
    <row r="453" spans="17:18" ht="15">
      <c r="Q453" s="424"/>
      <c r="R453" s="424"/>
    </row>
    <row r="454" spans="17:18" ht="15">
      <c r="Q454" s="424"/>
      <c r="R454" s="424"/>
    </row>
    <row r="455" spans="17:18" ht="15">
      <c r="Q455" s="424"/>
      <c r="R455" s="424"/>
    </row>
    <row r="456" spans="17:18" ht="15">
      <c r="Q456" s="424"/>
      <c r="R456" s="424"/>
    </row>
    <row r="457" spans="17:18" ht="15">
      <c r="Q457" s="424"/>
      <c r="R457" s="424"/>
    </row>
    <row r="458" spans="17:18" ht="15">
      <c r="Q458" s="424"/>
      <c r="R458" s="424"/>
    </row>
    <row r="459" spans="17:18" ht="15">
      <c r="Q459" s="424"/>
      <c r="R459" s="424"/>
    </row>
    <row r="460" spans="17:18" ht="15">
      <c r="Q460" s="424"/>
      <c r="R460" s="424"/>
    </row>
    <row r="461" spans="17:18" ht="15">
      <c r="Q461" s="424"/>
      <c r="R461" s="424"/>
    </row>
    <row r="462" spans="17:18" ht="15">
      <c r="Q462" s="424"/>
      <c r="R462" s="424"/>
    </row>
    <row r="463" spans="17:18" ht="15">
      <c r="Q463" s="424"/>
      <c r="R463" s="424"/>
    </row>
    <row r="464" spans="17:18" ht="15">
      <c r="Q464" s="424"/>
      <c r="R464" s="424"/>
    </row>
    <row r="465" spans="17:18" ht="15">
      <c r="Q465" s="424"/>
      <c r="R465" s="424"/>
    </row>
    <row r="466" spans="17:18" ht="15">
      <c r="Q466" s="424"/>
      <c r="R466" s="424"/>
    </row>
    <row r="467" spans="17:18" ht="15">
      <c r="Q467" s="424"/>
      <c r="R467" s="424"/>
    </row>
    <row r="468" spans="17:18" ht="15">
      <c r="Q468" s="424"/>
      <c r="R468" s="424"/>
    </row>
    <row r="469" spans="17:18" ht="15">
      <c r="Q469" s="424"/>
      <c r="R469" s="424"/>
    </row>
    <row r="470" spans="17:18" ht="15">
      <c r="Q470" s="424"/>
      <c r="R470" s="424"/>
    </row>
    <row r="471" spans="17:18" ht="15">
      <c r="Q471" s="424"/>
      <c r="R471" s="424"/>
    </row>
    <row r="472" spans="17:18" ht="15">
      <c r="Q472" s="424"/>
      <c r="R472" s="424"/>
    </row>
    <row r="473" spans="17:18" ht="15">
      <c r="Q473" s="424"/>
      <c r="R473" s="424"/>
    </row>
    <row r="474" spans="17:18" ht="15">
      <c r="Q474" s="424"/>
      <c r="R474" s="424"/>
    </row>
    <row r="475" spans="17:18" ht="15">
      <c r="Q475" s="424"/>
      <c r="R475" s="424"/>
    </row>
    <row r="476" spans="17:18" ht="15">
      <c r="Q476" s="424"/>
      <c r="R476" s="424"/>
    </row>
    <row r="477" spans="17:18" ht="15">
      <c r="Q477" s="424"/>
      <c r="R477" s="424"/>
    </row>
    <row r="478" spans="17:18" ht="15">
      <c r="Q478" s="424"/>
      <c r="R478" s="424"/>
    </row>
    <row r="479" spans="17:18" ht="15">
      <c r="Q479" s="424"/>
      <c r="R479" s="424"/>
    </row>
    <row r="480" spans="17:18" ht="15">
      <c r="Q480" s="424"/>
      <c r="R480" s="424"/>
    </row>
    <row r="481" spans="17:18" ht="15">
      <c r="Q481" s="424"/>
      <c r="R481" s="424"/>
    </row>
    <row r="482" spans="17:18" ht="15">
      <c r="Q482" s="424"/>
      <c r="R482" s="424"/>
    </row>
    <row r="483" spans="17:18" ht="15">
      <c r="Q483" s="424"/>
      <c r="R483" s="424"/>
    </row>
    <row r="484" spans="17:18" ht="15">
      <c r="Q484" s="424"/>
      <c r="R484" s="424"/>
    </row>
    <row r="485" spans="17:18" ht="15">
      <c r="Q485" s="424"/>
      <c r="R485" s="424"/>
    </row>
    <row r="486" spans="17:18" ht="15">
      <c r="Q486" s="424"/>
      <c r="R486" s="424"/>
    </row>
    <row r="487" spans="17:18" ht="15">
      <c r="Q487" s="424"/>
      <c r="R487" s="424"/>
    </row>
    <row r="488" spans="17:18" ht="15">
      <c r="Q488" s="424"/>
      <c r="R488" s="424"/>
    </row>
    <row r="489" spans="17:18" ht="15">
      <c r="Q489" s="424"/>
      <c r="R489" s="424"/>
    </row>
    <row r="490" spans="17:18" ht="15">
      <c r="Q490" s="424"/>
      <c r="R490" s="424"/>
    </row>
    <row r="491" spans="17:18" ht="15">
      <c r="Q491" s="424"/>
      <c r="R491" s="424"/>
    </row>
    <row r="492" spans="17:18" ht="15">
      <c r="Q492" s="424"/>
      <c r="R492" s="424"/>
    </row>
    <row r="493" spans="17:18" ht="15">
      <c r="Q493" s="424"/>
      <c r="R493" s="424"/>
    </row>
    <row r="494" spans="17:18" ht="15">
      <c r="Q494" s="424"/>
      <c r="R494" s="424"/>
    </row>
    <row r="495" spans="17:18" ht="15">
      <c r="Q495" s="424"/>
      <c r="R495" s="424"/>
    </row>
    <row r="496" spans="17:18" ht="15">
      <c r="Q496" s="424"/>
      <c r="R496" s="424"/>
    </row>
    <row r="497" spans="17:18" ht="15">
      <c r="Q497" s="424"/>
      <c r="R497" s="424"/>
    </row>
    <row r="498" spans="17:18" ht="15">
      <c r="Q498" s="424"/>
      <c r="R498" s="424"/>
    </row>
    <row r="499" spans="17:18" ht="15">
      <c r="Q499" s="424"/>
      <c r="R499" s="424"/>
    </row>
    <row r="500" spans="17:18" ht="15">
      <c r="Q500" s="424"/>
      <c r="R500" s="424"/>
    </row>
    <row r="501" spans="17:18" ht="15">
      <c r="Q501" s="424"/>
      <c r="R501" s="424"/>
    </row>
    <row r="502" spans="17:18" ht="15">
      <c r="Q502" s="424"/>
      <c r="R502" s="424"/>
    </row>
    <row r="503" spans="17:18" ht="15">
      <c r="Q503" s="424"/>
      <c r="R503" s="424"/>
    </row>
    <row r="504" spans="17:18" ht="15">
      <c r="Q504" s="424"/>
      <c r="R504" s="424"/>
    </row>
    <row r="505" spans="17:18" ht="15">
      <c r="Q505" s="424"/>
      <c r="R505" s="424"/>
    </row>
    <row r="506" spans="17:18" ht="15">
      <c r="Q506" s="424"/>
      <c r="R506" s="424"/>
    </row>
    <row r="507" spans="17:18" ht="15">
      <c r="Q507" s="424"/>
      <c r="R507" s="424"/>
    </row>
    <row r="508" spans="17:18" ht="15">
      <c r="Q508" s="424"/>
      <c r="R508" s="424"/>
    </row>
    <row r="509" spans="17:18" ht="15">
      <c r="Q509" s="424"/>
      <c r="R509" s="424"/>
    </row>
    <row r="510" spans="17:18" ht="15">
      <c r="Q510" s="424"/>
      <c r="R510" s="424"/>
    </row>
    <row r="511" spans="17:18" ht="15">
      <c r="Q511" s="424"/>
      <c r="R511" s="424"/>
    </row>
    <row r="512" spans="17:18" ht="15">
      <c r="Q512" s="424"/>
      <c r="R512" s="424"/>
    </row>
    <row r="513" spans="17:18" ht="15">
      <c r="Q513" s="424"/>
      <c r="R513" s="424"/>
    </row>
    <row r="514" spans="17:18" ht="15">
      <c r="Q514" s="424"/>
      <c r="R514" s="424"/>
    </row>
    <row r="515" spans="17:18" ht="15">
      <c r="Q515" s="424"/>
      <c r="R515" s="424"/>
    </row>
    <row r="516" spans="17:18" ht="15">
      <c r="Q516" s="424"/>
      <c r="R516" s="424"/>
    </row>
    <row r="517" spans="17:18" ht="15">
      <c r="Q517" s="424"/>
      <c r="R517" s="424"/>
    </row>
    <row r="518" spans="17:18" ht="15">
      <c r="Q518" s="424"/>
      <c r="R518" s="424"/>
    </row>
    <row r="519" spans="17:18" ht="15">
      <c r="Q519" s="424"/>
      <c r="R519" s="424"/>
    </row>
    <row r="520" spans="17:18" ht="15">
      <c r="Q520" s="424"/>
      <c r="R520" s="424"/>
    </row>
    <row r="521" spans="17:18" ht="15">
      <c r="Q521" s="424"/>
      <c r="R521" s="424"/>
    </row>
    <row r="522" spans="17:18" ht="15">
      <c r="Q522" s="424"/>
      <c r="R522" s="424"/>
    </row>
    <row r="523" spans="17:18" ht="15">
      <c r="Q523" s="424"/>
      <c r="R523" s="424"/>
    </row>
    <row r="524" spans="17:18" ht="15">
      <c r="Q524" s="424"/>
      <c r="R524" s="424"/>
    </row>
    <row r="525" spans="17:18" ht="15">
      <c r="Q525" s="424"/>
      <c r="R525" s="424"/>
    </row>
    <row r="526" spans="17:18" ht="15">
      <c r="Q526" s="424"/>
      <c r="R526" s="424"/>
    </row>
    <row r="527" spans="17:18" ht="15">
      <c r="Q527" s="424"/>
      <c r="R527" s="424"/>
    </row>
    <row r="528" spans="17:18" ht="15">
      <c r="Q528" s="424"/>
      <c r="R528" s="424"/>
    </row>
    <row r="529" spans="17:18" ht="15">
      <c r="Q529" s="424"/>
      <c r="R529" s="424"/>
    </row>
    <row r="530" spans="17:18" ht="15">
      <c r="Q530" s="424"/>
      <c r="R530" s="424"/>
    </row>
    <row r="531" spans="17:18" ht="15">
      <c r="Q531" s="424"/>
      <c r="R531" s="424"/>
    </row>
    <row r="532" spans="17:18" ht="15">
      <c r="Q532" s="424"/>
      <c r="R532" s="424"/>
    </row>
    <row r="533" spans="17:18" ht="15">
      <c r="Q533" s="424"/>
      <c r="R533" s="424"/>
    </row>
    <row r="534" spans="17:18" ht="15">
      <c r="Q534" s="424"/>
      <c r="R534" s="424"/>
    </row>
    <row r="535" spans="17:18" ht="15">
      <c r="Q535" s="424"/>
      <c r="R535" s="424"/>
    </row>
    <row r="536" spans="17:18" ht="15">
      <c r="Q536" s="424"/>
      <c r="R536" s="424"/>
    </row>
    <row r="537" spans="17:18" ht="15">
      <c r="Q537" s="424"/>
      <c r="R537" s="424"/>
    </row>
    <row r="538" spans="17:18" ht="15">
      <c r="Q538" s="424"/>
      <c r="R538" s="424"/>
    </row>
    <row r="539" spans="17:18" ht="15">
      <c r="Q539" s="424"/>
      <c r="R539" s="424"/>
    </row>
    <row r="540" spans="17:18" ht="15">
      <c r="Q540" s="424"/>
      <c r="R540" s="424"/>
    </row>
    <row r="541" spans="17:18" ht="15">
      <c r="Q541" s="424"/>
      <c r="R541" s="424"/>
    </row>
    <row r="542" spans="17:18" ht="15">
      <c r="Q542" s="424"/>
      <c r="R542" s="424"/>
    </row>
    <row r="543" spans="17:18" ht="15">
      <c r="Q543" s="424"/>
      <c r="R543" s="424"/>
    </row>
    <row r="544" spans="17:18" ht="15">
      <c r="Q544" s="424"/>
      <c r="R544" s="424"/>
    </row>
    <row r="545" spans="17:18" ht="15">
      <c r="Q545" s="424"/>
      <c r="R545" s="424"/>
    </row>
    <row r="546" spans="17:18" ht="15">
      <c r="Q546" s="424"/>
      <c r="R546" s="424"/>
    </row>
    <row r="547" spans="17:18" ht="15">
      <c r="Q547" s="424"/>
      <c r="R547" s="424"/>
    </row>
    <row r="548" spans="17:18" ht="15">
      <c r="Q548" s="424"/>
      <c r="R548" s="424"/>
    </row>
    <row r="549" spans="17:18" ht="15">
      <c r="Q549" s="424"/>
      <c r="R549" s="424"/>
    </row>
    <row r="550" spans="17:18" ht="15">
      <c r="Q550" s="424"/>
      <c r="R550" s="424"/>
    </row>
    <row r="551" spans="17:18" ht="15">
      <c r="Q551" s="424"/>
      <c r="R551" s="424"/>
    </row>
    <row r="552" spans="17:18" ht="15">
      <c r="Q552" s="424"/>
      <c r="R552" s="424"/>
    </row>
    <row r="553" spans="17:18" ht="15">
      <c r="Q553" s="424"/>
      <c r="R553" s="424"/>
    </row>
    <row r="554" spans="17:18" ht="15">
      <c r="Q554" s="424"/>
      <c r="R554" s="424"/>
    </row>
    <row r="555" spans="17:18" ht="15">
      <c r="Q555" s="424"/>
      <c r="R555" s="424"/>
    </row>
    <row r="556" spans="17:18" ht="15">
      <c r="Q556" s="424"/>
      <c r="R556" s="424"/>
    </row>
    <row r="557" spans="17:18" ht="15">
      <c r="Q557" s="424"/>
      <c r="R557" s="424"/>
    </row>
    <row r="558" spans="17:18" ht="15">
      <c r="Q558" s="424"/>
      <c r="R558" s="424"/>
    </row>
    <row r="559" spans="17:18" ht="15">
      <c r="Q559" s="424"/>
      <c r="R559" s="424"/>
    </row>
    <row r="560" spans="17:18" ht="15">
      <c r="Q560" s="424"/>
      <c r="R560" s="424"/>
    </row>
    <row r="561" spans="17:18" ht="15">
      <c r="Q561" s="424"/>
      <c r="R561" s="424"/>
    </row>
    <row r="562" spans="17:18" ht="15">
      <c r="Q562" s="424"/>
      <c r="R562" s="424"/>
    </row>
    <row r="563" spans="17:18" ht="15">
      <c r="Q563" s="424"/>
      <c r="R563" s="424"/>
    </row>
    <row r="564" spans="17:18" ht="15">
      <c r="Q564" s="424"/>
      <c r="R564" s="424"/>
    </row>
    <row r="565" spans="17:18" ht="15">
      <c r="Q565" s="424"/>
      <c r="R565" s="424"/>
    </row>
    <row r="566" spans="17:18" ht="15">
      <c r="Q566" s="424"/>
      <c r="R566" s="424"/>
    </row>
    <row r="567" spans="17:18" ht="15">
      <c r="Q567" s="424"/>
      <c r="R567" s="424"/>
    </row>
    <row r="568" spans="17:18" ht="15">
      <c r="Q568" s="424"/>
      <c r="R568" s="424"/>
    </row>
    <row r="569" spans="17:18" ht="15">
      <c r="Q569" s="424"/>
      <c r="R569" s="424"/>
    </row>
    <row r="570" spans="17:18" ht="15">
      <c r="Q570" s="424"/>
      <c r="R570" s="424"/>
    </row>
    <row r="571" spans="17:18" ht="15">
      <c r="Q571" s="424"/>
      <c r="R571" s="424"/>
    </row>
    <row r="572" spans="17:18" ht="15">
      <c r="Q572" s="424"/>
      <c r="R572" s="424"/>
    </row>
    <row r="573" spans="17:18" ht="15">
      <c r="Q573" s="424"/>
      <c r="R573" s="424"/>
    </row>
    <row r="574" spans="17:18" ht="15">
      <c r="Q574" s="424"/>
      <c r="R574" s="424"/>
    </row>
    <row r="575" spans="17:18" ht="15">
      <c r="Q575" s="424"/>
      <c r="R575" s="424"/>
    </row>
    <row r="576" spans="17:18" ht="15">
      <c r="Q576" s="424"/>
      <c r="R576" s="424"/>
    </row>
    <row r="577" spans="17:18" ht="15">
      <c r="Q577" s="424"/>
      <c r="R577" s="424"/>
    </row>
    <row r="578" spans="17:18" ht="15">
      <c r="Q578" s="424"/>
      <c r="R578" s="424"/>
    </row>
    <row r="579" spans="17:18" ht="15">
      <c r="Q579" s="424"/>
      <c r="R579" s="424"/>
    </row>
    <row r="580" spans="17:18" ht="15">
      <c r="Q580" s="424"/>
      <c r="R580" s="424"/>
    </row>
    <row r="581" spans="17:18" ht="15">
      <c r="Q581" s="424"/>
      <c r="R581" s="424"/>
    </row>
    <row r="582" spans="17:18" ht="15">
      <c r="Q582" s="424"/>
      <c r="R582" s="424"/>
    </row>
    <row r="583" spans="17:18" ht="15">
      <c r="Q583" s="424"/>
      <c r="R583" s="424"/>
    </row>
    <row r="584" spans="17:18" ht="15">
      <c r="Q584" s="424"/>
      <c r="R584" s="424"/>
    </row>
    <row r="585" spans="17:18" ht="15">
      <c r="Q585" s="424"/>
      <c r="R585" s="424"/>
    </row>
    <row r="586" spans="17:18" ht="15">
      <c r="Q586" s="424"/>
      <c r="R586" s="424"/>
    </row>
    <row r="587" spans="17:18" ht="15">
      <c r="Q587" s="424"/>
      <c r="R587" s="424"/>
    </row>
    <row r="588" spans="17:18" ht="15">
      <c r="Q588" s="424"/>
      <c r="R588" s="424"/>
    </row>
    <row r="589" spans="17:18" ht="15">
      <c r="Q589" s="424"/>
      <c r="R589" s="424"/>
    </row>
    <row r="590" spans="17:18" ht="15">
      <c r="Q590" s="424"/>
      <c r="R590" s="424"/>
    </row>
    <row r="591" spans="17:18" ht="15">
      <c r="Q591" s="424"/>
      <c r="R591" s="424"/>
    </row>
    <row r="592" spans="17:18" ht="15">
      <c r="Q592" s="424"/>
      <c r="R592" s="424"/>
    </row>
    <row r="593" spans="17:18" ht="15">
      <c r="Q593" s="424"/>
      <c r="R593" s="424"/>
    </row>
    <row r="594" spans="17:18" ht="15">
      <c r="Q594" s="424"/>
      <c r="R594" s="424"/>
    </row>
    <row r="595" spans="17:18" ht="15">
      <c r="Q595" s="424"/>
      <c r="R595" s="424"/>
    </row>
    <row r="596" spans="17:18" ht="15">
      <c r="Q596" s="424"/>
      <c r="R596" s="424"/>
    </row>
    <row r="597" spans="17:18" ht="15">
      <c r="Q597" s="424"/>
      <c r="R597" s="424"/>
    </row>
    <row r="598" spans="17:18" ht="15">
      <c r="Q598" s="424"/>
      <c r="R598" s="424"/>
    </row>
    <row r="599" spans="17:18" ht="15">
      <c r="Q599" s="424"/>
      <c r="R599" s="424"/>
    </row>
    <row r="600" spans="17:18" ht="15">
      <c r="Q600" s="424"/>
      <c r="R600" s="424"/>
    </row>
    <row r="601" spans="17:18" ht="15">
      <c r="Q601" s="424"/>
      <c r="R601" s="424"/>
    </row>
    <row r="602" spans="17:18" ht="15">
      <c r="Q602" s="424"/>
      <c r="R602" s="424"/>
    </row>
    <row r="603" spans="17:18" ht="15">
      <c r="Q603" s="424"/>
      <c r="R603" s="424"/>
    </row>
    <row r="604" spans="17:18" ht="15">
      <c r="Q604" s="424"/>
      <c r="R604" s="424"/>
    </row>
    <row r="605" spans="17:18" ht="15">
      <c r="Q605" s="424"/>
      <c r="R605" s="424"/>
    </row>
    <row r="606" spans="17:18" ht="15">
      <c r="Q606" s="424"/>
      <c r="R606" s="424"/>
    </row>
    <row r="607" spans="17:18" ht="15">
      <c r="Q607" s="424"/>
      <c r="R607" s="424"/>
    </row>
    <row r="608" spans="17:18" ht="15">
      <c r="Q608" s="424"/>
      <c r="R608" s="424"/>
    </row>
    <row r="609" spans="17:18" ht="15">
      <c r="Q609" s="424"/>
      <c r="R609" s="424"/>
    </row>
    <row r="610" spans="17:18" ht="15">
      <c r="Q610" s="424"/>
      <c r="R610" s="424"/>
    </row>
    <row r="611" spans="17:18" ht="15">
      <c r="Q611" s="424"/>
      <c r="R611" s="424"/>
    </row>
    <row r="612" spans="17:18" ht="15">
      <c r="Q612" s="424"/>
      <c r="R612" s="424"/>
    </row>
    <row r="613" spans="17:18" ht="15">
      <c r="Q613" s="424"/>
      <c r="R613" s="424"/>
    </row>
    <row r="614" spans="17:18" ht="15">
      <c r="Q614" s="424"/>
      <c r="R614" s="424"/>
    </row>
    <row r="615" spans="17:18" ht="15">
      <c r="Q615" s="424"/>
      <c r="R615" s="424"/>
    </row>
    <row r="616" spans="17:18" ht="15">
      <c r="Q616" s="424"/>
      <c r="R616" s="424"/>
    </row>
    <row r="617" spans="17:18" ht="15">
      <c r="Q617" s="424"/>
      <c r="R617" s="424"/>
    </row>
    <row r="618" spans="17:18" ht="15">
      <c r="Q618" s="424"/>
      <c r="R618" s="424"/>
    </row>
    <row r="619" spans="17:18" ht="15">
      <c r="Q619" s="424"/>
      <c r="R619" s="424"/>
    </row>
    <row r="620" spans="17:18" ht="15">
      <c r="Q620" s="424"/>
      <c r="R620" s="424"/>
    </row>
    <row r="621" spans="17:18" ht="15">
      <c r="Q621" s="424"/>
      <c r="R621" s="424"/>
    </row>
    <row r="622" spans="17:18" ht="15">
      <c r="Q622" s="424"/>
      <c r="R622" s="424"/>
    </row>
    <row r="623" spans="17:18" ht="15">
      <c r="Q623" s="424"/>
      <c r="R623" s="424"/>
    </row>
    <row r="624" spans="17:18" ht="15">
      <c r="Q624" s="424"/>
      <c r="R624" s="424"/>
    </row>
    <row r="625" spans="17:18" ht="15">
      <c r="Q625" s="424"/>
      <c r="R625" s="424"/>
    </row>
    <row r="626" spans="17:18" ht="15">
      <c r="Q626" s="424"/>
      <c r="R626" s="424"/>
    </row>
    <row r="627" spans="17:18" ht="15">
      <c r="Q627" s="424"/>
      <c r="R627" s="424"/>
    </row>
    <row r="628" spans="17:18" ht="15">
      <c r="Q628" s="424"/>
      <c r="R628" s="424"/>
    </row>
    <row r="629" spans="17:18" ht="15">
      <c r="Q629" s="424"/>
      <c r="R629" s="424"/>
    </row>
    <row r="630" spans="17:18" ht="15">
      <c r="Q630" s="424"/>
      <c r="R630" s="424"/>
    </row>
    <row r="631" spans="17:18" ht="15">
      <c r="Q631" s="424"/>
      <c r="R631" s="424"/>
    </row>
    <row r="632" spans="17:18" ht="15">
      <c r="Q632" s="424"/>
      <c r="R632" s="424"/>
    </row>
    <row r="633" spans="17:18" ht="15">
      <c r="Q633" s="424"/>
      <c r="R633" s="424"/>
    </row>
    <row r="634" spans="17:18" ht="15">
      <c r="Q634" s="424"/>
      <c r="R634" s="424"/>
    </row>
    <row r="635" spans="17:18" ht="15">
      <c r="Q635" s="424"/>
      <c r="R635" s="424"/>
    </row>
    <row r="636" spans="17:18" ht="15">
      <c r="Q636" s="424"/>
      <c r="R636" s="424"/>
    </row>
    <row r="637" spans="17:18" ht="15">
      <c r="Q637" s="424"/>
      <c r="R637" s="424"/>
    </row>
    <row r="638" spans="17:18" ht="15">
      <c r="Q638" s="424"/>
      <c r="R638" s="424"/>
    </row>
    <row r="639" spans="17:18" ht="15">
      <c r="Q639" s="424"/>
      <c r="R639" s="424"/>
    </row>
    <row r="640" spans="17:18" ht="15">
      <c r="Q640" s="424"/>
      <c r="R640" s="424"/>
    </row>
    <row r="641" spans="17:18" ht="15">
      <c r="Q641" s="424"/>
      <c r="R641" s="424"/>
    </row>
    <row r="642" spans="17:18" ht="15">
      <c r="Q642" s="424"/>
      <c r="R642" s="424"/>
    </row>
    <row r="643" spans="17:18" ht="15">
      <c r="Q643" s="424"/>
      <c r="R643" s="424"/>
    </row>
    <row r="644" spans="17:18" ht="15">
      <c r="Q644" s="424"/>
      <c r="R644" s="424"/>
    </row>
    <row r="645" spans="17:18" ht="15">
      <c r="Q645" s="424"/>
      <c r="R645" s="424"/>
    </row>
    <row r="646" spans="17:18" ht="15">
      <c r="Q646" s="424"/>
      <c r="R646" s="424"/>
    </row>
    <row r="647" spans="17:18" ht="15">
      <c r="Q647" s="424"/>
      <c r="R647" s="424"/>
    </row>
    <row r="648" spans="17:18" ht="15">
      <c r="Q648" s="424"/>
      <c r="R648" s="424"/>
    </row>
    <row r="649" spans="17:18" ht="15">
      <c r="Q649" s="424"/>
      <c r="R649" s="424"/>
    </row>
    <row r="650" spans="17:18" ht="15">
      <c r="Q650" s="424"/>
      <c r="R650" s="424"/>
    </row>
    <row r="651" spans="17:18" ht="15">
      <c r="Q651" s="424"/>
      <c r="R651" s="424"/>
    </row>
    <row r="652" spans="17:18" ht="15">
      <c r="Q652" s="424"/>
      <c r="R652" s="424"/>
    </row>
    <row r="653" spans="17:18" ht="15">
      <c r="Q653" s="424"/>
      <c r="R653" s="424"/>
    </row>
    <row r="654" spans="17:18" ht="15">
      <c r="Q654" s="424"/>
      <c r="R654" s="424"/>
    </row>
    <row r="655" spans="17:18" ht="15">
      <c r="Q655" s="424"/>
      <c r="R655" s="424"/>
    </row>
    <row r="656" spans="17:18" ht="15">
      <c r="Q656" s="424"/>
      <c r="R656" s="424"/>
    </row>
    <row r="657" spans="17:18" ht="15">
      <c r="Q657" s="424"/>
      <c r="R657" s="424"/>
    </row>
    <row r="658" spans="17:18" ht="15">
      <c r="Q658" s="424"/>
      <c r="R658" s="424"/>
    </row>
    <row r="659" spans="17:18" ht="15">
      <c r="Q659" s="424"/>
      <c r="R659" s="424"/>
    </row>
    <row r="660" spans="17:18" ht="15">
      <c r="Q660" s="424"/>
      <c r="R660" s="424"/>
    </row>
    <row r="661" spans="17:18" ht="15">
      <c r="Q661" s="424"/>
      <c r="R661" s="424"/>
    </row>
    <row r="662" spans="17:18" ht="15">
      <c r="Q662" s="424"/>
      <c r="R662" s="424"/>
    </row>
    <row r="663" spans="17:18" ht="15">
      <c r="Q663" s="424"/>
      <c r="R663" s="424"/>
    </row>
    <row r="664" spans="17:18" ht="15">
      <c r="Q664" s="424"/>
      <c r="R664" s="424"/>
    </row>
    <row r="665" spans="17:18" ht="15">
      <c r="Q665" s="424"/>
      <c r="R665" s="424"/>
    </row>
    <row r="666" spans="17:18" ht="15">
      <c r="Q666" s="424"/>
      <c r="R666" s="424"/>
    </row>
    <row r="667" spans="17:18" ht="15">
      <c r="Q667" s="424"/>
      <c r="R667" s="424"/>
    </row>
    <row r="668" spans="17:18" ht="15">
      <c r="Q668" s="424"/>
      <c r="R668" s="424"/>
    </row>
    <row r="669" spans="17:18" ht="15">
      <c r="Q669" s="424"/>
      <c r="R669" s="424"/>
    </row>
    <row r="670" spans="17:18" ht="15">
      <c r="Q670" s="424"/>
      <c r="R670" s="424"/>
    </row>
    <row r="671" spans="17:18" ht="15">
      <c r="Q671" s="424"/>
      <c r="R671" s="424"/>
    </row>
    <row r="672" spans="17:18" ht="15">
      <c r="Q672" s="424"/>
      <c r="R672" s="424"/>
    </row>
    <row r="673" spans="17:18" ht="15">
      <c r="Q673" s="424"/>
      <c r="R673" s="424"/>
    </row>
    <row r="674" spans="17:18" ht="15">
      <c r="Q674" s="424"/>
      <c r="R674" s="424"/>
    </row>
    <row r="675" spans="17:18" ht="15">
      <c r="Q675" s="424"/>
      <c r="R675" s="424"/>
    </row>
    <row r="676" spans="17:18" ht="15">
      <c r="Q676" s="424"/>
      <c r="R676" s="424"/>
    </row>
    <row r="677" spans="17:18" ht="15">
      <c r="Q677" s="424"/>
      <c r="R677" s="424"/>
    </row>
    <row r="678" spans="17:18" ht="15">
      <c r="Q678" s="424"/>
      <c r="R678" s="424"/>
    </row>
    <row r="679" spans="17:18" ht="15">
      <c r="Q679" s="424"/>
      <c r="R679" s="424"/>
    </row>
    <row r="680" spans="17:18" ht="15">
      <c r="Q680" s="424"/>
      <c r="R680" s="424"/>
    </row>
    <row r="681" spans="17:18" ht="15">
      <c r="Q681" s="424"/>
      <c r="R681" s="424"/>
    </row>
    <row r="682" spans="17:18" ht="15">
      <c r="Q682" s="424"/>
      <c r="R682" s="424"/>
    </row>
    <row r="683" spans="17:18" ht="15">
      <c r="Q683" s="424"/>
      <c r="R683" s="424"/>
    </row>
    <row r="684" spans="17:18" ht="15">
      <c r="Q684" s="424"/>
      <c r="R684" s="424"/>
    </row>
    <row r="685" spans="17:18" ht="15">
      <c r="Q685" s="424"/>
      <c r="R685" s="424"/>
    </row>
    <row r="686" spans="17:18" ht="15">
      <c r="Q686" s="424"/>
      <c r="R686" s="424"/>
    </row>
    <row r="687" spans="17:18" ht="15">
      <c r="Q687" s="424"/>
      <c r="R687" s="424"/>
    </row>
    <row r="688" spans="17:18" ht="15">
      <c r="Q688" s="424"/>
      <c r="R688" s="424"/>
    </row>
    <row r="689" spans="17:18" ht="15">
      <c r="Q689" s="424"/>
      <c r="R689" s="424"/>
    </row>
    <row r="690" spans="17:18" ht="15">
      <c r="Q690" s="424"/>
      <c r="R690" s="424"/>
    </row>
    <row r="691" spans="17:18" ht="15">
      <c r="Q691" s="424"/>
      <c r="R691" s="424"/>
    </row>
    <row r="692" spans="17:18" ht="15">
      <c r="Q692" s="424"/>
      <c r="R692" s="424"/>
    </row>
    <row r="693" spans="17:18" ht="15">
      <c r="Q693" s="424"/>
      <c r="R693" s="424"/>
    </row>
    <row r="694" spans="17:18" ht="15">
      <c r="Q694" s="424"/>
      <c r="R694" s="424"/>
    </row>
    <row r="695" spans="17:18" ht="15">
      <c r="Q695" s="424"/>
      <c r="R695" s="424"/>
    </row>
    <row r="696" spans="17:18" ht="15">
      <c r="Q696" s="424"/>
      <c r="R696" s="424"/>
    </row>
    <row r="697" spans="17:18" ht="15">
      <c r="Q697" s="424"/>
      <c r="R697" s="424"/>
    </row>
    <row r="698" spans="17:18" ht="15">
      <c r="Q698" s="424"/>
      <c r="R698" s="424"/>
    </row>
    <row r="699" spans="17:18" ht="15">
      <c r="Q699" s="424"/>
      <c r="R699" s="424"/>
    </row>
    <row r="700" spans="17:18" ht="15">
      <c r="Q700" s="424"/>
      <c r="R700" s="424"/>
    </row>
    <row r="701" spans="17:18" ht="15">
      <c r="Q701" s="424"/>
      <c r="R701" s="424"/>
    </row>
    <row r="702" spans="17:18" ht="15">
      <c r="Q702" s="424"/>
      <c r="R702" s="424"/>
    </row>
    <row r="703" spans="17:18" ht="15">
      <c r="Q703" s="424"/>
      <c r="R703" s="424"/>
    </row>
    <row r="704" spans="17:18" ht="15">
      <c r="Q704" s="424"/>
      <c r="R704" s="424"/>
    </row>
    <row r="705" spans="17:18" ht="15">
      <c r="Q705" s="424"/>
      <c r="R705" s="424"/>
    </row>
    <row r="706" spans="17:18" ht="15">
      <c r="Q706" s="424"/>
      <c r="R706" s="424"/>
    </row>
    <row r="707" spans="17:18" ht="15">
      <c r="Q707" s="424"/>
      <c r="R707" s="424"/>
    </row>
    <row r="708" spans="17:18" ht="15">
      <c r="Q708" s="424"/>
      <c r="R708" s="424"/>
    </row>
    <row r="709" spans="17:18" ht="15">
      <c r="Q709" s="424"/>
      <c r="R709" s="424"/>
    </row>
    <row r="710" spans="17:18" ht="15">
      <c r="Q710" s="424"/>
      <c r="R710" s="424"/>
    </row>
    <row r="711" spans="17:18" ht="15">
      <c r="Q711" s="424"/>
      <c r="R711" s="424"/>
    </row>
    <row r="712" spans="17:18" ht="15">
      <c r="Q712" s="424"/>
      <c r="R712" s="424"/>
    </row>
    <row r="713" spans="17:18" ht="15">
      <c r="Q713" s="424"/>
      <c r="R713" s="424"/>
    </row>
    <row r="714" spans="17:18" ht="15">
      <c r="Q714" s="424"/>
      <c r="R714" s="424"/>
    </row>
    <row r="715" spans="17:18" ht="15">
      <c r="Q715" s="424"/>
      <c r="R715" s="424"/>
    </row>
    <row r="716" spans="17:18" ht="15">
      <c r="Q716" s="424"/>
      <c r="R716" s="424"/>
    </row>
    <row r="717" spans="17:18" ht="15">
      <c r="Q717" s="424"/>
      <c r="R717" s="424"/>
    </row>
    <row r="718" spans="17:18" ht="15">
      <c r="Q718" s="424"/>
      <c r="R718" s="424"/>
    </row>
    <row r="719" spans="17:18" ht="15">
      <c r="Q719" s="424"/>
      <c r="R719" s="424"/>
    </row>
    <row r="720" spans="17:18" ht="15">
      <c r="Q720" s="424"/>
      <c r="R720" s="424"/>
    </row>
    <row r="721" spans="17:18" ht="15">
      <c r="Q721" s="424"/>
      <c r="R721" s="424"/>
    </row>
    <row r="722" spans="17:18" ht="15">
      <c r="Q722" s="424"/>
      <c r="R722" s="424"/>
    </row>
    <row r="723" spans="17:18" ht="15">
      <c r="Q723" s="424"/>
      <c r="R723" s="424"/>
    </row>
    <row r="724" spans="17:18" ht="15">
      <c r="Q724" s="424"/>
      <c r="R724" s="424"/>
    </row>
    <row r="725" spans="17:18" ht="15">
      <c r="Q725" s="424"/>
      <c r="R725" s="424"/>
    </row>
    <row r="726" spans="17:18" ht="15">
      <c r="Q726" s="424"/>
      <c r="R726" s="424"/>
    </row>
    <row r="727" spans="17:18" ht="15">
      <c r="Q727" s="424"/>
      <c r="R727" s="424"/>
    </row>
    <row r="728" spans="17:18" ht="15">
      <c r="Q728" s="424"/>
      <c r="R728" s="424"/>
    </row>
    <row r="729" spans="17:18" ht="15">
      <c r="Q729" s="424"/>
      <c r="R729" s="424"/>
    </row>
    <row r="730" spans="17:18" ht="15">
      <c r="Q730" s="424"/>
      <c r="R730" s="424"/>
    </row>
    <row r="731" spans="17:18" ht="15">
      <c r="Q731" s="424"/>
      <c r="R731" s="424"/>
    </row>
    <row r="732" spans="17:18" ht="15">
      <c r="Q732" s="424"/>
      <c r="R732" s="424"/>
    </row>
    <row r="733" spans="17:18" ht="15">
      <c r="Q733" s="424"/>
      <c r="R733" s="424"/>
    </row>
    <row r="734" spans="17:18" ht="15">
      <c r="Q734" s="424"/>
      <c r="R734" s="424"/>
    </row>
    <row r="735" spans="17:18" ht="15">
      <c r="Q735" s="424"/>
      <c r="R735" s="424"/>
    </row>
    <row r="736" spans="17:18" ht="15">
      <c r="Q736" s="424"/>
      <c r="R736" s="424"/>
    </row>
    <row r="737" spans="17:18" ht="15">
      <c r="Q737" s="424"/>
      <c r="R737" s="424"/>
    </row>
    <row r="738" spans="17:18" ht="15">
      <c r="Q738" s="424"/>
      <c r="R738" s="424"/>
    </row>
    <row r="739" spans="17:18" ht="15">
      <c r="Q739" s="424"/>
      <c r="R739" s="424"/>
    </row>
    <row r="740" spans="17:18" ht="15">
      <c r="Q740" s="424"/>
      <c r="R740" s="424"/>
    </row>
    <row r="741" spans="17:18" ht="15">
      <c r="Q741" s="424"/>
      <c r="R741" s="424"/>
    </row>
    <row r="742" spans="17:18" ht="15">
      <c r="Q742" s="424"/>
      <c r="R742" s="424"/>
    </row>
    <row r="743" spans="17:18" ht="15">
      <c r="Q743" s="424"/>
      <c r="R743" s="424"/>
    </row>
    <row r="744" spans="17:18" ht="15">
      <c r="Q744" s="424"/>
      <c r="R744" s="424"/>
    </row>
    <row r="745" spans="17:18" ht="15">
      <c r="Q745" s="424"/>
      <c r="R745" s="424"/>
    </row>
    <row r="746" spans="17:18" ht="15">
      <c r="Q746" s="424"/>
      <c r="R746" s="424"/>
    </row>
    <row r="747" spans="17:18" ht="15">
      <c r="Q747" s="424"/>
      <c r="R747" s="424"/>
    </row>
    <row r="748" spans="17:18" ht="15">
      <c r="Q748" s="424"/>
      <c r="R748" s="424"/>
    </row>
    <row r="749" spans="17:18" ht="15">
      <c r="Q749" s="424"/>
      <c r="R749" s="424"/>
    </row>
    <row r="750" spans="17:18" ht="15">
      <c r="Q750" s="424"/>
      <c r="R750" s="424"/>
    </row>
    <row r="751" spans="17:18" ht="15">
      <c r="Q751" s="424"/>
      <c r="R751" s="424"/>
    </row>
    <row r="752" spans="17:18" ht="15">
      <c r="Q752" s="424"/>
      <c r="R752" s="424"/>
    </row>
    <row r="753" spans="17:18" ht="15">
      <c r="Q753" s="424"/>
      <c r="R753" s="424"/>
    </row>
    <row r="754" spans="17:18" ht="15">
      <c r="Q754" s="424"/>
      <c r="R754" s="424"/>
    </row>
    <row r="755" spans="17:18" ht="15">
      <c r="Q755" s="424"/>
      <c r="R755" s="424"/>
    </row>
    <row r="756" spans="17:18" ht="15">
      <c r="Q756" s="424"/>
      <c r="R756" s="424"/>
    </row>
    <row r="757" spans="17:18" ht="15">
      <c r="Q757" s="424"/>
      <c r="R757" s="424"/>
    </row>
    <row r="758" spans="17:18" ht="15">
      <c r="Q758" s="424"/>
      <c r="R758" s="424"/>
    </row>
    <row r="759" spans="17:18" ht="15">
      <c r="Q759" s="424"/>
      <c r="R759" s="424"/>
    </row>
    <row r="760" spans="17:18" ht="15">
      <c r="Q760" s="424"/>
      <c r="R760" s="424"/>
    </row>
    <row r="761" spans="17:18" ht="15">
      <c r="Q761" s="424"/>
      <c r="R761" s="424"/>
    </row>
    <row r="762" spans="17:18" ht="15">
      <c r="Q762" s="424"/>
      <c r="R762" s="424"/>
    </row>
    <row r="763" spans="17:18" ht="15">
      <c r="Q763" s="424"/>
      <c r="R763" s="424"/>
    </row>
    <row r="764" spans="17:18" ht="15">
      <c r="Q764" s="424"/>
      <c r="R764" s="424"/>
    </row>
    <row r="765" spans="17:18" ht="15">
      <c r="Q765" s="424"/>
      <c r="R765" s="424"/>
    </row>
    <row r="766" spans="17:18" ht="15">
      <c r="Q766" s="424"/>
      <c r="R766" s="424"/>
    </row>
    <row r="767" spans="17:18" ht="15">
      <c r="Q767" s="424"/>
      <c r="R767" s="424"/>
    </row>
    <row r="768" spans="17:18" ht="15">
      <c r="Q768" s="424"/>
      <c r="R768" s="424"/>
    </row>
    <row r="769" spans="17:18" ht="15">
      <c r="Q769" s="424"/>
      <c r="R769" s="424"/>
    </row>
    <row r="770" spans="17:18" ht="15">
      <c r="Q770" s="424"/>
      <c r="R770" s="424"/>
    </row>
    <row r="771" spans="17:18" ht="15">
      <c r="Q771" s="424"/>
      <c r="R771" s="424"/>
    </row>
    <row r="772" spans="17:18" ht="15">
      <c r="Q772" s="424"/>
      <c r="R772" s="424"/>
    </row>
    <row r="773" spans="17:18" ht="15">
      <c r="Q773" s="424"/>
      <c r="R773" s="424"/>
    </row>
    <row r="774" spans="17:18" ht="15">
      <c r="Q774" s="424"/>
      <c r="R774" s="424"/>
    </row>
    <row r="775" spans="17:18" ht="15">
      <c r="Q775" s="424"/>
      <c r="R775" s="424"/>
    </row>
    <row r="776" spans="17:18" ht="15">
      <c r="Q776" s="424"/>
      <c r="R776" s="424"/>
    </row>
    <row r="777" spans="17:18" ht="15">
      <c r="Q777" s="424"/>
      <c r="R777" s="424"/>
    </row>
    <row r="778" spans="17:18" ht="15">
      <c r="Q778" s="424"/>
      <c r="R778" s="424"/>
    </row>
    <row r="779" spans="17:18" ht="15">
      <c r="Q779" s="424"/>
      <c r="R779" s="424"/>
    </row>
    <row r="780" spans="17:18" ht="15">
      <c r="Q780" s="424"/>
      <c r="R780" s="424"/>
    </row>
    <row r="781" spans="17:18" ht="15">
      <c r="Q781" s="424"/>
      <c r="R781" s="424"/>
    </row>
    <row r="782" spans="17:18" ht="15">
      <c r="Q782" s="424"/>
      <c r="R782" s="424"/>
    </row>
    <row r="783" spans="17:18" ht="15">
      <c r="Q783" s="424"/>
      <c r="R783" s="424"/>
    </row>
    <row r="784" spans="17:18" ht="15">
      <c r="Q784" s="424"/>
      <c r="R784" s="424"/>
    </row>
    <row r="785" spans="17:18" ht="15">
      <c r="Q785" s="424"/>
      <c r="R785" s="424"/>
    </row>
    <row r="786" spans="17:18" ht="15">
      <c r="Q786" s="424"/>
      <c r="R786" s="424"/>
    </row>
    <row r="787" spans="17:18" ht="15">
      <c r="Q787" s="424"/>
      <c r="R787" s="424"/>
    </row>
    <row r="788" spans="17:18" ht="15">
      <c r="Q788" s="424"/>
      <c r="R788" s="424"/>
    </row>
    <row r="789" spans="17:18" ht="15">
      <c r="Q789" s="424"/>
      <c r="R789" s="424"/>
    </row>
    <row r="790" spans="17:18" ht="15">
      <c r="Q790" s="424"/>
      <c r="R790" s="424"/>
    </row>
    <row r="791" spans="17:18" ht="15">
      <c r="Q791" s="424"/>
      <c r="R791" s="424"/>
    </row>
    <row r="792" spans="17:18" ht="15">
      <c r="Q792" s="424"/>
      <c r="R792" s="424"/>
    </row>
    <row r="793" spans="17:18" ht="15">
      <c r="Q793" s="424"/>
      <c r="R793" s="424"/>
    </row>
    <row r="794" spans="17:18" ht="15">
      <c r="Q794" s="424"/>
      <c r="R794" s="424"/>
    </row>
    <row r="795" spans="17:18" ht="15">
      <c r="Q795" s="424"/>
      <c r="R795" s="424"/>
    </row>
    <row r="796" spans="17:18" ht="15">
      <c r="Q796" s="424"/>
      <c r="R796" s="424"/>
    </row>
    <row r="797" spans="17:18" ht="15">
      <c r="Q797" s="424"/>
      <c r="R797" s="424"/>
    </row>
    <row r="798" spans="17:18" ht="15">
      <c r="Q798" s="424"/>
      <c r="R798" s="424"/>
    </row>
    <row r="799" spans="17:18" ht="15">
      <c r="Q799" s="424"/>
      <c r="R799" s="424"/>
    </row>
    <row r="800" spans="17:18" ht="15">
      <c r="Q800" s="424"/>
      <c r="R800" s="424"/>
    </row>
    <row r="801" spans="17:18" ht="15">
      <c r="Q801" s="424"/>
      <c r="R801" s="424"/>
    </row>
    <row r="802" spans="17:18" ht="15">
      <c r="Q802" s="424"/>
      <c r="R802" s="424"/>
    </row>
    <row r="803" spans="17:18" ht="15">
      <c r="Q803" s="424"/>
      <c r="R803" s="424"/>
    </row>
    <row r="804" spans="17:18" ht="15">
      <c r="Q804" s="424"/>
      <c r="R804" s="424"/>
    </row>
    <row r="805" spans="17:18" ht="15">
      <c r="Q805" s="424"/>
      <c r="R805" s="424"/>
    </row>
    <row r="806" spans="17:18" ht="15">
      <c r="Q806" s="424"/>
      <c r="R806" s="424"/>
    </row>
    <row r="807" spans="17:18" ht="15">
      <c r="Q807" s="424"/>
      <c r="R807" s="424"/>
    </row>
    <row r="808" spans="17:18" ht="15">
      <c r="Q808" s="424"/>
      <c r="R808" s="424"/>
    </row>
    <row r="809" spans="17:18" ht="15">
      <c r="Q809" s="424"/>
      <c r="R809" s="424"/>
    </row>
    <row r="810" spans="17:18" ht="15">
      <c r="Q810" s="424"/>
      <c r="R810" s="424"/>
    </row>
    <row r="811" spans="17:18" ht="15">
      <c r="Q811" s="424"/>
      <c r="R811" s="424"/>
    </row>
    <row r="812" spans="17:18" ht="15">
      <c r="Q812" s="424"/>
      <c r="R812" s="424"/>
    </row>
    <row r="813" spans="17:18" ht="15">
      <c r="Q813" s="424"/>
      <c r="R813" s="424"/>
    </row>
    <row r="814" spans="17:18" ht="15">
      <c r="Q814" s="424"/>
      <c r="R814" s="424"/>
    </row>
    <row r="815" spans="17:18" ht="15">
      <c r="Q815" s="424"/>
      <c r="R815" s="424"/>
    </row>
    <row r="816" spans="17:18" ht="15">
      <c r="Q816" s="424"/>
      <c r="R816" s="424"/>
    </row>
    <row r="817" spans="17:18" ht="15">
      <c r="Q817" s="424"/>
      <c r="R817" s="424"/>
    </row>
    <row r="818" spans="17:18" ht="15">
      <c r="Q818" s="424"/>
      <c r="R818" s="424"/>
    </row>
    <row r="819" spans="17:18" ht="15">
      <c r="Q819" s="424"/>
      <c r="R819" s="424"/>
    </row>
    <row r="820" spans="17:18" ht="15">
      <c r="Q820" s="424"/>
      <c r="R820" s="424"/>
    </row>
    <row r="821" spans="17:18" ht="15">
      <c r="Q821" s="424"/>
      <c r="R821" s="424"/>
    </row>
    <row r="822" spans="17:18" ht="15">
      <c r="Q822" s="424"/>
      <c r="R822" s="424"/>
    </row>
    <row r="823" spans="17:18" ht="15">
      <c r="Q823" s="424"/>
      <c r="R823" s="424"/>
    </row>
    <row r="824" spans="17:18" ht="15">
      <c r="Q824" s="424"/>
      <c r="R824" s="424"/>
    </row>
    <row r="825" spans="17:18" ht="15">
      <c r="Q825" s="424"/>
      <c r="R825" s="424"/>
    </row>
    <row r="826" spans="17:18" ht="15">
      <c r="Q826" s="424"/>
      <c r="R826" s="424"/>
    </row>
    <row r="827" spans="17:18" ht="15">
      <c r="Q827" s="424"/>
      <c r="R827" s="424"/>
    </row>
    <row r="828" spans="17:18" ht="15">
      <c r="Q828" s="424"/>
      <c r="R828" s="424"/>
    </row>
    <row r="829" spans="17:18" ht="15">
      <c r="Q829" s="424"/>
      <c r="R829" s="424"/>
    </row>
    <row r="830" spans="17:18" ht="15">
      <c r="Q830" s="424"/>
      <c r="R830" s="424"/>
    </row>
    <row r="831" spans="17:18" ht="15">
      <c r="Q831" s="424"/>
      <c r="R831" s="424"/>
    </row>
    <row r="832" spans="17:18" ht="15">
      <c r="Q832" s="424"/>
      <c r="R832" s="424"/>
    </row>
    <row r="833" spans="17:18" ht="15">
      <c r="Q833" s="424"/>
      <c r="R833" s="424"/>
    </row>
    <row r="834" spans="17:18" ht="15">
      <c r="Q834" s="424"/>
      <c r="R834" s="424"/>
    </row>
    <row r="835" spans="17:18" ht="15">
      <c r="Q835" s="424"/>
      <c r="R835" s="424"/>
    </row>
    <row r="836" spans="17:18" ht="15">
      <c r="Q836" s="424"/>
      <c r="R836" s="424"/>
    </row>
    <row r="837" spans="17:18" ht="15">
      <c r="Q837" s="424"/>
      <c r="R837" s="424"/>
    </row>
    <row r="838" spans="17:18" ht="15">
      <c r="Q838" s="424"/>
      <c r="R838" s="424"/>
    </row>
    <row r="839" spans="17:18" ht="15">
      <c r="Q839" s="424"/>
      <c r="R839" s="424"/>
    </row>
    <row r="840" spans="17:18" ht="15">
      <c r="Q840" s="424"/>
      <c r="R840" s="424"/>
    </row>
    <row r="841" spans="17:18" ht="15">
      <c r="Q841" s="424"/>
      <c r="R841" s="424"/>
    </row>
    <row r="842" spans="17:18" ht="15">
      <c r="Q842" s="424"/>
      <c r="R842" s="424"/>
    </row>
    <row r="843" spans="17:18" ht="15">
      <c r="Q843" s="424"/>
      <c r="R843" s="424"/>
    </row>
    <row r="844" spans="17:18" ht="15">
      <c r="Q844" s="424"/>
      <c r="R844" s="424"/>
    </row>
    <row r="845" spans="17:18" ht="15">
      <c r="Q845" s="424"/>
      <c r="R845" s="424"/>
    </row>
    <row r="846" spans="17:18" ht="15">
      <c r="Q846" s="424"/>
      <c r="R846" s="424"/>
    </row>
    <row r="847" spans="17:18" ht="15">
      <c r="Q847" s="424"/>
      <c r="R847" s="424"/>
    </row>
    <row r="848" spans="17:18" ht="15">
      <c r="Q848" s="424"/>
      <c r="R848" s="424"/>
    </row>
    <row r="849" spans="17:18" ht="15">
      <c r="Q849" s="424"/>
      <c r="R849" s="424"/>
    </row>
    <row r="850" spans="17:18" ht="15">
      <c r="Q850" s="424"/>
      <c r="R850" s="424"/>
    </row>
    <row r="851" spans="17:18" ht="15">
      <c r="Q851" s="424"/>
      <c r="R851" s="424"/>
    </row>
    <row r="852" spans="17:18" ht="15">
      <c r="Q852" s="424"/>
      <c r="R852" s="424"/>
    </row>
    <row r="853" spans="17:18" ht="15">
      <c r="Q853" s="424"/>
      <c r="R853" s="424"/>
    </row>
    <row r="854" spans="17:18" ht="15">
      <c r="Q854" s="424"/>
      <c r="R854" s="424"/>
    </row>
    <row r="855" spans="17:18" ht="15">
      <c r="Q855" s="424"/>
      <c r="R855" s="424"/>
    </row>
    <row r="856" spans="17:18" ht="15">
      <c r="Q856" s="424"/>
      <c r="R856" s="424"/>
    </row>
    <row r="857" spans="17:18" ht="15">
      <c r="Q857" s="424"/>
      <c r="R857" s="424"/>
    </row>
    <row r="858" spans="17:18" ht="15">
      <c r="Q858" s="424"/>
      <c r="R858" s="424"/>
    </row>
    <row r="859" spans="17:18" ht="15">
      <c r="Q859" s="424"/>
      <c r="R859" s="424"/>
    </row>
    <row r="860" spans="17:18" ht="15">
      <c r="Q860" s="424"/>
      <c r="R860" s="424"/>
    </row>
    <row r="861" spans="17:18" ht="15">
      <c r="Q861" s="424"/>
      <c r="R861" s="424"/>
    </row>
    <row r="862" spans="17:18" ht="15">
      <c r="Q862" s="424"/>
      <c r="R862" s="424"/>
    </row>
    <row r="863" spans="17:18" ht="15">
      <c r="Q863" s="424"/>
      <c r="R863" s="424"/>
    </row>
    <row r="864" spans="17:18" ht="15">
      <c r="Q864" s="424"/>
      <c r="R864" s="424"/>
    </row>
    <row r="865" spans="17:18" ht="15">
      <c r="Q865" s="424"/>
      <c r="R865" s="424"/>
    </row>
    <row r="866" spans="17:18" ht="15">
      <c r="Q866" s="424"/>
      <c r="R866" s="424"/>
    </row>
    <row r="867" spans="17:18" ht="15">
      <c r="Q867" s="424"/>
      <c r="R867" s="424"/>
    </row>
    <row r="868" spans="17:18" ht="15">
      <c r="Q868" s="424"/>
      <c r="R868" s="424"/>
    </row>
    <row r="869" spans="17:18" ht="15">
      <c r="Q869" s="424"/>
      <c r="R869" s="424"/>
    </row>
    <row r="870" spans="17:18" ht="15">
      <c r="Q870" s="424"/>
      <c r="R870" s="424"/>
    </row>
    <row r="871" spans="17:18" ht="15">
      <c r="Q871" s="424"/>
      <c r="R871" s="424"/>
    </row>
    <row r="872" spans="17:18" ht="15">
      <c r="Q872" s="424"/>
      <c r="R872" s="424"/>
    </row>
    <row r="873" spans="17:18" ht="15">
      <c r="Q873" s="424"/>
      <c r="R873" s="424"/>
    </row>
    <row r="874" spans="17:18" ht="15">
      <c r="Q874" s="424"/>
      <c r="R874" s="424"/>
    </row>
    <row r="875" spans="17:18" ht="15">
      <c r="Q875" s="424"/>
      <c r="R875" s="424"/>
    </row>
    <row r="876" spans="17:18" ht="15">
      <c r="Q876" s="424"/>
      <c r="R876" s="424"/>
    </row>
    <row r="877" spans="17:18" ht="15">
      <c r="Q877" s="424"/>
      <c r="R877" s="424"/>
    </row>
    <row r="878" spans="17:18" ht="15">
      <c r="Q878" s="424"/>
      <c r="R878" s="424"/>
    </row>
    <row r="879" spans="17:18" ht="15">
      <c r="Q879" s="424"/>
      <c r="R879" s="424"/>
    </row>
    <row r="880" spans="17:18" ht="15">
      <c r="Q880" s="424"/>
      <c r="R880" s="424"/>
    </row>
    <row r="881" spans="17:18" ht="15">
      <c r="Q881" s="424"/>
      <c r="R881" s="424"/>
    </row>
    <row r="882" spans="17:18" ht="15">
      <c r="Q882" s="424"/>
      <c r="R882" s="424"/>
    </row>
    <row r="883" spans="17:18" ht="15">
      <c r="Q883" s="424"/>
      <c r="R883" s="424"/>
    </row>
    <row r="884" spans="17:18" ht="15">
      <c r="Q884" s="424"/>
      <c r="R884" s="424"/>
    </row>
    <row r="885" spans="17:18" ht="15">
      <c r="Q885" s="424"/>
      <c r="R885" s="424"/>
    </row>
    <row r="886" spans="17:18" ht="15">
      <c r="Q886" s="424"/>
      <c r="R886" s="424"/>
    </row>
    <row r="887" spans="17:18" ht="15">
      <c r="Q887" s="424"/>
      <c r="R887" s="424"/>
    </row>
    <row r="888" spans="17:18" ht="15">
      <c r="Q888" s="424"/>
      <c r="R888" s="424"/>
    </row>
    <row r="889" spans="17:18" ht="15">
      <c r="Q889" s="424"/>
      <c r="R889" s="424"/>
    </row>
    <row r="890" spans="17:18" ht="15">
      <c r="Q890" s="424"/>
      <c r="R890" s="424"/>
    </row>
    <row r="891" spans="17:18" ht="15">
      <c r="Q891" s="424"/>
      <c r="R891" s="424"/>
    </row>
    <row r="892" spans="17:18" ht="15">
      <c r="Q892" s="424"/>
      <c r="R892" s="424"/>
    </row>
    <row r="893" spans="17:18" ht="15">
      <c r="Q893" s="424"/>
      <c r="R893" s="424"/>
    </row>
    <row r="894" spans="17:18" ht="15">
      <c r="Q894" s="424"/>
      <c r="R894" s="424"/>
    </row>
    <row r="895" spans="17:18" ht="15">
      <c r="Q895" s="424"/>
      <c r="R895" s="424"/>
    </row>
    <row r="896" spans="17:18" ht="15">
      <c r="Q896" s="424"/>
      <c r="R896" s="424"/>
    </row>
    <row r="897" spans="17:18" ht="15">
      <c r="Q897" s="424"/>
      <c r="R897" s="424"/>
    </row>
    <row r="898" spans="17:18" ht="15">
      <c r="Q898" s="424"/>
      <c r="R898" s="424"/>
    </row>
    <row r="899" spans="17:18" ht="15">
      <c r="Q899" s="424"/>
      <c r="R899" s="424"/>
    </row>
    <row r="900" spans="17:18" ht="15">
      <c r="Q900" s="424"/>
      <c r="R900" s="424"/>
    </row>
    <row r="901" spans="17:18" ht="15">
      <c r="Q901" s="424"/>
      <c r="R901" s="424"/>
    </row>
    <row r="902" spans="17:18" ht="15">
      <c r="Q902" s="424"/>
      <c r="R902" s="424"/>
    </row>
    <row r="903" spans="17:18" ht="15">
      <c r="Q903" s="424"/>
      <c r="R903" s="424"/>
    </row>
    <row r="904" spans="17:18" ht="15">
      <c r="Q904" s="424"/>
      <c r="R904" s="424"/>
    </row>
    <row r="905" spans="17:18" ht="15">
      <c r="Q905" s="424"/>
      <c r="R905" s="424"/>
    </row>
    <row r="906" spans="17:18" ht="15">
      <c r="Q906" s="424"/>
      <c r="R906" s="424"/>
    </row>
    <row r="907" spans="17:18" ht="15">
      <c r="Q907" s="424"/>
      <c r="R907" s="424"/>
    </row>
    <row r="908" spans="17:18" ht="15">
      <c r="Q908" s="424"/>
      <c r="R908" s="424"/>
    </row>
    <row r="909" spans="17:18" ht="15">
      <c r="Q909" s="424"/>
      <c r="R909" s="424"/>
    </row>
    <row r="910" spans="17:18" ht="15">
      <c r="Q910" s="424"/>
      <c r="R910" s="424"/>
    </row>
    <row r="911" spans="17:18" ht="15">
      <c r="Q911" s="424"/>
      <c r="R911" s="424"/>
    </row>
    <row r="912" spans="17:18" ht="15">
      <c r="Q912" s="424"/>
      <c r="R912" s="424"/>
    </row>
    <row r="913" spans="17:18" ht="15">
      <c r="Q913" s="424"/>
      <c r="R913" s="424"/>
    </row>
    <row r="914" spans="17:18" ht="15">
      <c r="Q914" s="424"/>
      <c r="R914" s="424"/>
    </row>
    <row r="915" spans="17:18" ht="15">
      <c r="Q915" s="424"/>
      <c r="R915" s="424"/>
    </row>
    <row r="916" spans="17:18" ht="15">
      <c r="Q916" s="424"/>
      <c r="R916" s="424"/>
    </row>
    <row r="917" spans="17:18" ht="15">
      <c r="Q917" s="424"/>
      <c r="R917" s="424"/>
    </row>
    <row r="918" spans="17:18" ht="15">
      <c r="Q918" s="424"/>
      <c r="R918" s="424"/>
    </row>
    <row r="919" spans="17:18" ht="15">
      <c r="Q919" s="424"/>
      <c r="R919" s="424"/>
    </row>
    <row r="920" spans="17:18" ht="15">
      <c r="Q920" s="424"/>
      <c r="R920" s="424"/>
    </row>
    <row r="921" spans="17:18" ht="15">
      <c r="Q921" s="424"/>
      <c r="R921" s="424"/>
    </row>
    <row r="922" spans="17:18" ht="15">
      <c r="Q922" s="424"/>
      <c r="R922" s="424"/>
    </row>
    <row r="923" spans="17:18" ht="15">
      <c r="Q923" s="424"/>
      <c r="R923" s="424"/>
    </row>
    <row r="924" spans="17:18" ht="15">
      <c r="Q924" s="424"/>
      <c r="R924" s="424"/>
    </row>
    <row r="925" spans="17:18" ht="15">
      <c r="Q925" s="424"/>
      <c r="R925" s="424"/>
    </row>
    <row r="926" spans="17:18" ht="15">
      <c r="Q926" s="424"/>
      <c r="R926" s="424"/>
    </row>
    <row r="927" spans="17:18" ht="15">
      <c r="Q927" s="424"/>
      <c r="R927" s="424"/>
    </row>
    <row r="928" spans="17:18" ht="15">
      <c r="Q928" s="424"/>
      <c r="R928" s="424"/>
    </row>
    <row r="929" spans="17:18" ht="15">
      <c r="Q929" s="424"/>
      <c r="R929" s="424"/>
    </row>
    <row r="930" spans="17:18" ht="15">
      <c r="Q930" s="424"/>
      <c r="R930" s="424"/>
    </row>
    <row r="931" spans="17:18" ht="15">
      <c r="Q931" s="424"/>
      <c r="R931" s="424"/>
    </row>
    <row r="932" spans="17:18" ht="15">
      <c r="Q932" s="424"/>
      <c r="R932" s="424"/>
    </row>
    <row r="933" spans="17:18" ht="15">
      <c r="Q933" s="424"/>
      <c r="R933" s="424"/>
    </row>
    <row r="934" spans="17:18" ht="15">
      <c r="Q934" s="424"/>
      <c r="R934" s="424"/>
    </row>
    <row r="935" spans="17:18" ht="15">
      <c r="Q935" s="424"/>
      <c r="R935" s="424"/>
    </row>
    <row r="936" spans="17:18" ht="15">
      <c r="Q936" s="424"/>
      <c r="R936" s="424"/>
    </row>
    <row r="937" spans="17:18" ht="15">
      <c r="Q937" s="424"/>
      <c r="R937" s="424"/>
    </row>
    <row r="938" spans="17:18" ht="15">
      <c r="Q938" s="424"/>
      <c r="R938" s="424"/>
    </row>
    <row r="939" spans="17:18" ht="15">
      <c r="Q939" s="424"/>
      <c r="R939" s="424"/>
    </row>
    <row r="940" spans="17:18" ht="15">
      <c r="Q940" s="424"/>
      <c r="R940" s="424"/>
    </row>
    <row r="941" spans="17:18" ht="15">
      <c r="Q941" s="424"/>
      <c r="R941" s="424"/>
    </row>
    <row r="942" spans="17:18" ht="15">
      <c r="Q942" s="424"/>
      <c r="R942" s="424"/>
    </row>
    <row r="943" spans="17:18" ht="15">
      <c r="Q943" s="424"/>
      <c r="R943" s="424"/>
    </row>
    <row r="944" spans="17:18" ht="15">
      <c r="Q944" s="424"/>
      <c r="R944" s="424"/>
    </row>
    <row r="945" spans="17:18" ht="15">
      <c r="Q945" s="424"/>
      <c r="R945" s="424"/>
    </row>
    <row r="946" spans="17:18" ht="15">
      <c r="Q946" s="424"/>
      <c r="R946" s="424"/>
    </row>
    <row r="947" spans="17:18" ht="15">
      <c r="Q947" s="424"/>
      <c r="R947" s="424"/>
    </row>
    <row r="948" spans="17:18" ht="15">
      <c r="Q948" s="424"/>
      <c r="R948" s="424"/>
    </row>
    <row r="949" spans="17:18" ht="15">
      <c r="Q949" s="424"/>
      <c r="R949" s="424"/>
    </row>
    <row r="950" spans="17:18" ht="15">
      <c r="Q950" s="424"/>
      <c r="R950" s="424"/>
    </row>
    <row r="951" spans="17:18" ht="15">
      <c r="Q951" s="424"/>
      <c r="R951" s="424"/>
    </row>
    <row r="952" spans="17:18" ht="15">
      <c r="Q952" s="424"/>
      <c r="R952" s="424"/>
    </row>
    <row r="953" spans="17:18" ht="15">
      <c r="Q953" s="424"/>
      <c r="R953" s="424"/>
    </row>
    <row r="954" spans="17:18" ht="15">
      <c r="Q954" s="424"/>
      <c r="R954" s="424"/>
    </row>
    <row r="955" spans="17:18" ht="15">
      <c r="Q955" s="424"/>
      <c r="R955" s="424"/>
    </row>
    <row r="956" spans="17:18" ht="15">
      <c r="Q956" s="424"/>
      <c r="R956" s="424"/>
    </row>
    <row r="957" spans="17:18" ht="15">
      <c r="Q957" s="424"/>
      <c r="R957" s="424"/>
    </row>
    <row r="958" spans="17:18" ht="15">
      <c r="Q958" s="424"/>
      <c r="R958" s="424"/>
    </row>
    <row r="959" spans="17:18" ht="15">
      <c r="Q959" s="424"/>
      <c r="R959" s="424"/>
    </row>
    <row r="960" spans="17:18" ht="15">
      <c r="Q960" s="424"/>
      <c r="R960" s="424"/>
    </row>
    <row r="961" spans="17:18" ht="15">
      <c r="Q961" s="424"/>
      <c r="R961" s="424"/>
    </row>
    <row r="962" spans="17:18" ht="15">
      <c r="Q962" s="424"/>
      <c r="R962" s="424"/>
    </row>
    <row r="963" spans="17:18" ht="15">
      <c r="Q963" s="424"/>
      <c r="R963" s="424"/>
    </row>
    <row r="964" spans="17:18" ht="15">
      <c r="Q964" s="424"/>
      <c r="R964" s="424"/>
    </row>
    <row r="965" spans="17:18" ht="15">
      <c r="Q965" s="424"/>
      <c r="R965" s="424"/>
    </row>
    <row r="966" spans="17:18" ht="15">
      <c r="Q966" s="424"/>
      <c r="R966" s="424"/>
    </row>
    <row r="967" spans="17:18" ht="15">
      <c r="Q967" s="424"/>
      <c r="R967" s="424"/>
    </row>
    <row r="968" spans="17:18" ht="15">
      <c r="Q968" s="424"/>
      <c r="R968" s="424"/>
    </row>
    <row r="969" spans="17:18" ht="15">
      <c r="Q969" s="424"/>
      <c r="R969" s="424"/>
    </row>
    <row r="970" spans="17:18" ht="15">
      <c r="Q970" s="424"/>
      <c r="R970" s="424"/>
    </row>
    <row r="971" spans="17:18" ht="15">
      <c r="Q971" s="424"/>
      <c r="R971" s="424"/>
    </row>
    <row r="972" spans="17:18" ht="15">
      <c r="Q972" s="424"/>
      <c r="R972" s="424"/>
    </row>
    <row r="973" spans="17:18" ht="15">
      <c r="Q973" s="424"/>
      <c r="R973" s="424"/>
    </row>
    <row r="974" spans="17:18" ht="15">
      <c r="Q974" s="424"/>
      <c r="R974" s="424"/>
    </row>
    <row r="975" spans="17:18" ht="15">
      <c r="Q975" s="424"/>
      <c r="R975" s="424"/>
    </row>
    <row r="976" spans="17:18" ht="15">
      <c r="Q976" s="424"/>
      <c r="R976" s="424"/>
    </row>
    <row r="977" spans="17:18" ht="15">
      <c r="Q977" s="424"/>
      <c r="R977" s="424"/>
    </row>
    <row r="978" spans="17:18" ht="15">
      <c r="Q978" s="424"/>
      <c r="R978" s="424"/>
    </row>
    <row r="979" spans="17:18" ht="15">
      <c r="Q979" s="424"/>
      <c r="R979" s="424"/>
    </row>
    <row r="980" spans="17:18" ht="15">
      <c r="Q980" s="424"/>
      <c r="R980" s="424"/>
    </row>
    <row r="981" spans="17:18" ht="15">
      <c r="Q981" s="424"/>
      <c r="R981" s="424"/>
    </row>
    <row r="982" spans="17:18" ht="15">
      <c r="Q982" s="424"/>
      <c r="R982" s="424"/>
    </row>
    <row r="983" spans="17:18" ht="15">
      <c r="Q983" s="424"/>
      <c r="R983" s="424"/>
    </row>
    <row r="984" spans="17:18" ht="15">
      <c r="Q984" s="424"/>
      <c r="R984" s="424"/>
    </row>
    <row r="985" spans="17:18" ht="15">
      <c r="Q985" s="424"/>
      <c r="R985" s="424"/>
    </row>
    <row r="986" spans="17:18" ht="15">
      <c r="Q986" s="424"/>
      <c r="R986" s="424"/>
    </row>
    <row r="987" spans="17:18" ht="15">
      <c r="Q987" s="424"/>
      <c r="R987" s="424"/>
    </row>
    <row r="988" spans="17:18" ht="15">
      <c r="Q988" s="424"/>
      <c r="R988" s="424"/>
    </row>
    <row r="989" spans="17:18" ht="15">
      <c r="Q989" s="424"/>
      <c r="R989" s="424"/>
    </row>
    <row r="990" spans="17:18" ht="15">
      <c r="Q990" s="424"/>
      <c r="R990" s="424"/>
    </row>
    <row r="991" spans="17:18" ht="15">
      <c r="Q991" s="424"/>
      <c r="R991" s="424"/>
    </row>
    <row r="992" spans="17:18" ht="15">
      <c r="Q992" s="424"/>
      <c r="R992" s="424"/>
    </row>
    <row r="993" spans="17:18" ht="15">
      <c r="Q993" s="424"/>
      <c r="R993" s="424"/>
    </row>
    <row r="994" spans="17:18" ht="15">
      <c r="Q994" s="424"/>
      <c r="R994" s="424"/>
    </row>
    <row r="995" spans="17:18" ht="15">
      <c r="Q995" s="424"/>
      <c r="R995" s="424"/>
    </row>
    <row r="996" spans="17:18" ht="15">
      <c r="Q996" s="424"/>
      <c r="R996" s="424"/>
    </row>
    <row r="997" spans="17:18" ht="15">
      <c r="Q997" s="424"/>
      <c r="R997" s="424"/>
    </row>
    <row r="998" spans="17:18" ht="15">
      <c r="Q998" s="424"/>
      <c r="R998" s="424"/>
    </row>
    <row r="999" spans="17:18" ht="15">
      <c r="Q999" s="424"/>
      <c r="R999" s="424"/>
    </row>
    <row r="1000" spans="17:18" ht="15">
      <c r="Q1000" s="424"/>
      <c r="R1000" s="424"/>
    </row>
    <row r="1001" spans="17:18" ht="15">
      <c r="Q1001" s="424"/>
      <c r="R1001" s="424"/>
    </row>
    <row r="1002" spans="17:18" ht="15">
      <c r="Q1002" s="424"/>
      <c r="R1002" s="424"/>
    </row>
    <row r="1003" spans="17:18" ht="15">
      <c r="Q1003" s="424"/>
      <c r="R1003" s="424"/>
    </row>
    <row r="1004" spans="17:18" ht="15">
      <c r="Q1004" s="424"/>
      <c r="R1004" s="424"/>
    </row>
    <row r="1005" spans="17:18" ht="15">
      <c r="Q1005" s="424"/>
      <c r="R1005" s="424"/>
    </row>
    <row r="1006" spans="17:18" ht="15">
      <c r="Q1006" s="424"/>
      <c r="R1006" s="424"/>
    </row>
    <row r="1007" spans="17:18" ht="15">
      <c r="Q1007" s="424"/>
      <c r="R1007" s="424"/>
    </row>
    <row r="1008" spans="17:18" ht="15">
      <c r="Q1008" s="424"/>
      <c r="R1008" s="424"/>
    </row>
    <row r="1009" spans="17:18" ht="15">
      <c r="Q1009" s="424"/>
      <c r="R1009" s="424"/>
    </row>
    <row r="1010" spans="17:18" ht="15">
      <c r="Q1010" s="424"/>
      <c r="R1010" s="424"/>
    </row>
    <row r="1011" spans="17:18" ht="15">
      <c r="Q1011" s="424"/>
      <c r="R1011" s="424"/>
    </row>
    <row r="1012" spans="17:18" ht="15">
      <c r="Q1012" s="424"/>
      <c r="R1012" s="424"/>
    </row>
    <row r="1013" spans="17:18" ht="15">
      <c r="Q1013" s="424"/>
      <c r="R1013" s="424"/>
    </row>
    <row r="1014" spans="17:18" ht="15">
      <c r="Q1014" s="424"/>
      <c r="R1014" s="424"/>
    </row>
    <row r="1015" spans="17:18" ht="15">
      <c r="Q1015" s="424"/>
      <c r="R1015" s="424"/>
    </row>
    <row r="1016" spans="17:18" ht="15">
      <c r="Q1016" s="424"/>
      <c r="R1016" s="424"/>
    </row>
    <row r="1017" spans="17:18" ht="15">
      <c r="Q1017" s="424"/>
      <c r="R1017" s="424"/>
    </row>
    <row r="1018" spans="17:18" ht="15">
      <c r="Q1018" s="424"/>
      <c r="R1018" s="424"/>
    </row>
    <row r="1019" spans="17:18" ht="15">
      <c r="Q1019" s="424"/>
      <c r="R1019" s="424"/>
    </row>
    <row r="1020" spans="17:18" ht="15">
      <c r="Q1020" s="424"/>
      <c r="R1020" s="424"/>
    </row>
    <row r="1021" spans="17:18" ht="15">
      <c r="Q1021" s="424"/>
      <c r="R1021" s="424"/>
    </row>
    <row r="1022" spans="17:18" ht="15">
      <c r="Q1022" s="424"/>
      <c r="R1022" s="424"/>
    </row>
    <row r="1023" spans="17:18" ht="15">
      <c r="Q1023" s="424"/>
      <c r="R1023" s="424"/>
    </row>
    <row r="1024" spans="17:18" ht="15">
      <c r="Q1024" s="424"/>
      <c r="R1024" s="424"/>
    </row>
    <row r="1025" spans="17:18" ht="15">
      <c r="Q1025" s="424"/>
      <c r="R1025" s="424"/>
    </row>
    <row r="1026" spans="17:18" ht="15">
      <c r="Q1026" s="424"/>
      <c r="R1026" s="424"/>
    </row>
    <row r="1027" spans="17:18" ht="15">
      <c r="Q1027" s="424"/>
      <c r="R1027" s="424"/>
    </row>
    <row r="1028" spans="17:18" ht="15">
      <c r="Q1028" s="424"/>
      <c r="R1028" s="424"/>
    </row>
    <row r="1029" spans="17:18" ht="15">
      <c r="Q1029" s="424"/>
      <c r="R1029" s="424"/>
    </row>
    <row r="1030" spans="17:18" ht="15">
      <c r="Q1030" s="424"/>
      <c r="R1030" s="424"/>
    </row>
    <row r="1031" spans="17:18" ht="15">
      <c r="Q1031" s="424"/>
      <c r="R1031" s="424"/>
    </row>
    <row r="1032" spans="17:18" ht="15">
      <c r="Q1032" s="424"/>
      <c r="R1032" s="424"/>
    </row>
    <row r="1033" spans="17:18" ht="15">
      <c r="Q1033" s="424"/>
      <c r="R1033" s="424"/>
    </row>
    <row r="1034" spans="17:18" ht="15">
      <c r="Q1034" s="424"/>
      <c r="R1034" s="424"/>
    </row>
    <row r="1035" spans="17:18" ht="15">
      <c r="Q1035" s="424"/>
      <c r="R1035" s="424"/>
    </row>
    <row r="1036" spans="17:18" ht="15">
      <c r="Q1036" s="424"/>
      <c r="R1036" s="424"/>
    </row>
    <row r="1037" spans="17:18" ht="15">
      <c r="Q1037" s="424"/>
      <c r="R1037" s="424"/>
    </row>
    <row r="1038" spans="17:18" ht="15">
      <c r="Q1038" s="424"/>
      <c r="R1038" s="424"/>
    </row>
    <row r="1039" spans="17:18" ht="15">
      <c r="Q1039" s="424"/>
      <c r="R1039" s="424"/>
    </row>
    <row r="1040" spans="17:18" ht="15">
      <c r="Q1040" s="424"/>
      <c r="R1040" s="424"/>
    </row>
    <row r="1041" spans="17:18" ht="15">
      <c r="Q1041" s="424"/>
      <c r="R1041" s="424"/>
    </row>
    <row r="1042" spans="17:18" ht="15">
      <c r="Q1042" s="424"/>
      <c r="R1042" s="424"/>
    </row>
    <row r="1043" spans="17:18" ht="15">
      <c r="Q1043" s="424"/>
      <c r="R1043" s="424"/>
    </row>
    <row r="1044" spans="17:18" ht="15">
      <c r="Q1044" s="424"/>
      <c r="R1044" s="424"/>
    </row>
    <row r="1045" spans="17:18" ht="15">
      <c r="Q1045" s="424"/>
      <c r="R1045" s="424"/>
    </row>
    <row r="1046" spans="17:18" ht="15">
      <c r="Q1046" s="424"/>
      <c r="R1046" s="424"/>
    </row>
    <row r="1047" spans="17:18" ht="15">
      <c r="Q1047" s="424"/>
      <c r="R1047" s="424"/>
    </row>
    <row r="1048" spans="17:18" ht="15">
      <c r="Q1048" s="424"/>
      <c r="R1048" s="424"/>
    </row>
    <row r="1049" spans="17:18" ht="15">
      <c r="Q1049" s="424"/>
      <c r="R1049" s="424"/>
    </row>
    <row r="1050" spans="17:18" ht="15">
      <c r="Q1050" s="424"/>
      <c r="R1050" s="424"/>
    </row>
    <row r="1051" spans="17:18" ht="15">
      <c r="Q1051" s="424"/>
      <c r="R1051" s="424"/>
    </row>
    <row r="1052" spans="17:18" ht="15">
      <c r="Q1052" s="424"/>
      <c r="R1052" s="424"/>
    </row>
    <row r="1053" spans="17:18" ht="15">
      <c r="Q1053" s="424"/>
      <c r="R1053" s="424"/>
    </row>
    <row r="1054" spans="17:18" ht="15">
      <c r="Q1054" s="424"/>
      <c r="R1054" s="424"/>
    </row>
    <row r="1055" spans="17:18" ht="15">
      <c r="Q1055" s="424"/>
      <c r="R1055" s="424"/>
    </row>
    <row r="1056" spans="17:18" ht="15">
      <c r="Q1056" s="424"/>
      <c r="R1056" s="424"/>
    </row>
    <row r="1057" spans="17:18" ht="15">
      <c r="Q1057" s="424"/>
      <c r="R1057" s="424"/>
    </row>
    <row r="1058" spans="17:18" ht="15">
      <c r="Q1058" s="424"/>
      <c r="R1058" s="424"/>
    </row>
    <row r="1059" spans="17:18" ht="15">
      <c r="Q1059" s="424"/>
      <c r="R1059" s="424"/>
    </row>
    <row r="1060" spans="17:18" ht="15">
      <c r="Q1060" s="424"/>
      <c r="R1060" s="424"/>
    </row>
    <row r="1061" spans="17:18" ht="15">
      <c r="Q1061" s="424"/>
      <c r="R1061" s="424"/>
    </row>
    <row r="1062" spans="17:18" ht="15">
      <c r="Q1062" s="424"/>
      <c r="R1062" s="424"/>
    </row>
    <row r="1063" spans="17:18" ht="15">
      <c r="Q1063" s="424"/>
      <c r="R1063" s="424"/>
    </row>
    <row r="1064" spans="17:18" ht="15">
      <c r="Q1064" s="424"/>
      <c r="R1064" s="424"/>
    </row>
    <row r="1065" spans="17:18" ht="15">
      <c r="Q1065" s="424"/>
      <c r="R1065" s="424"/>
    </row>
    <row r="1066" spans="17:18" ht="15">
      <c r="Q1066" s="424"/>
      <c r="R1066" s="424"/>
    </row>
    <row r="1067" spans="17:18" ht="15">
      <c r="Q1067" s="424"/>
      <c r="R1067" s="424"/>
    </row>
    <row r="1068" spans="17:18" ht="15">
      <c r="Q1068" s="424"/>
      <c r="R1068" s="424"/>
    </row>
    <row r="1069" spans="17:18" ht="15">
      <c r="Q1069" s="424"/>
      <c r="R1069" s="424"/>
    </row>
    <row r="1070" spans="17:18" ht="15">
      <c r="Q1070" s="424"/>
      <c r="R1070" s="424"/>
    </row>
    <row r="1071" spans="17:18" ht="15">
      <c r="Q1071" s="424"/>
      <c r="R1071" s="424"/>
    </row>
    <row r="1072" spans="17:18" ht="15">
      <c r="Q1072" s="424"/>
      <c r="R1072" s="424"/>
    </row>
    <row r="1073" spans="17:18" ht="15">
      <c r="Q1073" s="424"/>
      <c r="R1073" s="424"/>
    </row>
    <row r="1074" spans="17:18" ht="15">
      <c r="Q1074" s="424"/>
      <c r="R1074" s="424"/>
    </row>
    <row r="1075" spans="17:18" ht="15">
      <c r="Q1075" s="424"/>
      <c r="R1075" s="424"/>
    </row>
    <row r="1076" spans="17:18" ht="15">
      <c r="Q1076" s="424"/>
      <c r="R1076" s="424"/>
    </row>
    <row r="1077" spans="17:18" ht="15">
      <c r="Q1077" s="424"/>
      <c r="R1077" s="424"/>
    </row>
    <row r="1078" spans="17:18" ht="15">
      <c r="Q1078" s="424"/>
      <c r="R1078" s="424"/>
    </row>
    <row r="1079" spans="17:18" ht="15">
      <c r="Q1079" s="424"/>
      <c r="R1079" s="424"/>
    </row>
    <row r="1080" spans="17:18" ht="15">
      <c r="Q1080" s="424"/>
      <c r="R1080" s="424"/>
    </row>
    <row r="1081" spans="17:18" ht="15">
      <c r="Q1081" s="424"/>
      <c r="R1081" s="424"/>
    </row>
    <row r="1082" spans="17:18" ht="15">
      <c r="Q1082" s="424"/>
      <c r="R1082" s="424"/>
    </row>
    <row r="1083" spans="17:18" ht="15">
      <c r="Q1083" s="424"/>
      <c r="R1083" s="424"/>
    </row>
    <row r="1084" spans="17:18" ht="15">
      <c r="Q1084" s="424"/>
      <c r="R1084" s="424"/>
    </row>
    <row r="1085" spans="17:18" ht="15">
      <c r="Q1085" s="424"/>
      <c r="R1085" s="424"/>
    </row>
    <row r="1086" spans="17:18" ht="15">
      <c r="Q1086" s="424"/>
      <c r="R1086" s="424"/>
    </row>
    <row r="1087" spans="17:18" ht="15">
      <c r="Q1087" s="424"/>
      <c r="R1087" s="424"/>
    </row>
    <row r="1088" spans="17:18" ht="15">
      <c r="Q1088" s="424"/>
      <c r="R1088" s="424"/>
    </row>
    <row r="1089" spans="17:18" ht="15">
      <c r="Q1089" s="424"/>
      <c r="R1089" s="424"/>
    </row>
    <row r="1090" spans="17:18" ht="15">
      <c r="Q1090" s="424"/>
      <c r="R1090" s="424"/>
    </row>
    <row r="1091" spans="17:18" ht="15">
      <c r="Q1091" s="424"/>
      <c r="R1091" s="424"/>
    </row>
    <row r="1092" spans="17:18" ht="15">
      <c r="Q1092" s="424"/>
      <c r="R1092" s="424"/>
    </row>
    <row r="1093" spans="17:18" ht="15">
      <c r="Q1093" s="424"/>
      <c r="R1093" s="424"/>
    </row>
    <row r="1094" spans="17:18" ht="15">
      <c r="Q1094" s="424"/>
      <c r="R1094" s="424"/>
    </row>
    <row r="1095" spans="17:18" ht="15">
      <c r="Q1095" s="424"/>
      <c r="R1095" s="424"/>
    </row>
    <row r="1096" spans="17:18" ht="15">
      <c r="Q1096" s="424"/>
      <c r="R1096" s="424"/>
    </row>
    <row r="1097" spans="17:18" ht="15">
      <c r="Q1097" s="424"/>
      <c r="R1097" s="424"/>
    </row>
    <row r="1098" spans="17:18" ht="15">
      <c r="Q1098" s="424"/>
      <c r="R1098" s="424"/>
    </row>
    <row r="1099" spans="17:18" ht="15">
      <c r="Q1099" s="424"/>
      <c r="R1099" s="424"/>
    </row>
    <row r="1100" spans="17:18" ht="15">
      <c r="Q1100" s="424"/>
      <c r="R1100" s="424"/>
    </row>
    <row r="1101" spans="17:18" ht="15">
      <c r="Q1101" s="424"/>
      <c r="R1101" s="424"/>
    </row>
    <row r="1102" spans="17:18" ht="15">
      <c r="Q1102" s="424"/>
      <c r="R1102" s="424"/>
    </row>
    <row r="1103" spans="17:18" ht="15">
      <c r="Q1103" s="424"/>
      <c r="R1103" s="424"/>
    </row>
    <row r="1104" spans="17:18" ht="15">
      <c r="Q1104" s="424"/>
      <c r="R1104" s="424"/>
    </row>
    <row r="1105" spans="17:18" ht="15">
      <c r="Q1105" s="424"/>
      <c r="R1105" s="424"/>
    </row>
    <row r="1106" spans="17:18" ht="15">
      <c r="Q1106" s="424"/>
      <c r="R1106" s="424"/>
    </row>
    <row r="1107" spans="17:18" ht="15">
      <c r="Q1107" s="424"/>
      <c r="R1107" s="424"/>
    </row>
    <row r="1108" spans="17:18" ht="15">
      <c r="Q1108" s="424"/>
      <c r="R1108" s="424"/>
    </row>
    <row r="1109" spans="17:18" ht="15">
      <c r="Q1109" s="424"/>
      <c r="R1109" s="424"/>
    </row>
    <row r="1110" spans="17:18" ht="15">
      <c r="Q1110" s="424"/>
      <c r="R1110" s="424"/>
    </row>
    <row r="1111" spans="17:18" ht="15">
      <c r="Q1111" s="424"/>
      <c r="R1111" s="424"/>
    </row>
    <row r="1112" spans="17:18" ht="15">
      <c r="Q1112" s="424"/>
      <c r="R1112" s="424"/>
    </row>
    <row r="1113" spans="17:18" ht="15">
      <c r="Q1113" s="424"/>
      <c r="R1113" s="424"/>
    </row>
    <row r="1114" spans="17:18" ht="15">
      <c r="Q1114" s="424"/>
      <c r="R1114" s="424"/>
    </row>
    <row r="1115" spans="17:18" ht="15">
      <c r="Q1115" s="424"/>
      <c r="R1115" s="424"/>
    </row>
    <row r="1116" spans="17:18" ht="15">
      <c r="Q1116" s="424"/>
      <c r="R1116" s="424"/>
    </row>
    <row r="1117" spans="17:18" ht="15">
      <c r="Q1117" s="424"/>
      <c r="R1117" s="424"/>
    </row>
    <row r="1118" spans="17:18" ht="15">
      <c r="Q1118" s="424"/>
      <c r="R1118" s="424"/>
    </row>
    <row r="1119" spans="17:18" ht="15">
      <c r="Q1119" s="424"/>
      <c r="R1119" s="424"/>
    </row>
    <row r="1120" spans="17:18" ht="15">
      <c r="Q1120" s="424"/>
      <c r="R1120" s="424"/>
    </row>
    <row r="1121" spans="17:18" ht="15">
      <c r="Q1121" s="424"/>
      <c r="R1121" s="424"/>
    </row>
    <row r="1122" spans="17:18" ht="15">
      <c r="Q1122" s="424"/>
      <c r="R1122" s="424"/>
    </row>
    <row r="1123" spans="17:18" ht="15">
      <c r="Q1123" s="424"/>
      <c r="R1123" s="424"/>
    </row>
    <row r="1124" spans="17:18" ht="15">
      <c r="Q1124" s="424"/>
      <c r="R1124" s="424"/>
    </row>
    <row r="1125" spans="17:18" ht="15">
      <c r="Q1125" s="424"/>
      <c r="R1125" s="424"/>
    </row>
    <row r="1126" spans="17:18" ht="15">
      <c r="Q1126" s="424"/>
      <c r="R1126" s="424"/>
    </row>
    <row r="1127" spans="17:18" ht="15">
      <c r="Q1127" s="424"/>
      <c r="R1127" s="424"/>
    </row>
    <row r="1128" spans="17:18" ht="15">
      <c r="Q1128" s="424"/>
      <c r="R1128" s="424"/>
    </row>
    <row r="1129" spans="17:18" ht="15">
      <c r="Q1129" s="424"/>
      <c r="R1129" s="424"/>
    </row>
    <row r="1130" spans="17:18" ht="15">
      <c r="Q1130" s="424"/>
      <c r="R1130" s="424"/>
    </row>
    <row r="1131" spans="17:18" ht="15">
      <c r="Q1131" s="424"/>
      <c r="R1131" s="424"/>
    </row>
    <row r="1132" spans="17:18" ht="15">
      <c r="Q1132" s="424"/>
      <c r="R1132" s="424"/>
    </row>
    <row r="1133" spans="17:18" ht="15">
      <c r="Q1133" s="424"/>
      <c r="R1133" s="424"/>
    </row>
    <row r="1134" spans="17:18" ht="15">
      <c r="Q1134" s="424"/>
      <c r="R1134" s="424"/>
    </row>
    <row r="1135" spans="17:18" ht="15">
      <c r="Q1135" s="424"/>
      <c r="R1135" s="424"/>
    </row>
    <row r="1136" spans="17:18" ht="15">
      <c r="Q1136" s="424"/>
      <c r="R1136" s="424"/>
    </row>
    <row r="1137" spans="17:18" ht="15">
      <c r="Q1137" s="424"/>
      <c r="R1137" s="424"/>
    </row>
    <row r="1138" spans="17:18" ht="15">
      <c r="Q1138" s="424"/>
      <c r="R1138" s="424"/>
    </row>
    <row r="1139" spans="17:18" ht="15">
      <c r="Q1139" s="424"/>
      <c r="R1139" s="424"/>
    </row>
    <row r="1140" spans="17:18" ht="15">
      <c r="Q1140" s="424"/>
      <c r="R1140" s="424"/>
    </row>
    <row r="1141" spans="17:18" ht="15">
      <c r="Q1141" s="424"/>
      <c r="R1141" s="424"/>
    </row>
    <row r="1142" spans="17:18" ht="15">
      <c r="Q1142" s="424"/>
      <c r="R1142" s="424"/>
    </row>
    <row r="1143" spans="17:18" ht="15">
      <c r="Q1143" s="424"/>
      <c r="R1143" s="424"/>
    </row>
    <row r="1144" spans="17:18" ht="15">
      <c r="Q1144" s="424"/>
      <c r="R1144" s="424"/>
    </row>
    <row r="1145" spans="17:18" ht="15">
      <c r="Q1145" s="424"/>
      <c r="R1145" s="424"/>
    </row>
    <row r="1146" spans="17:18" ht="15">
      <c r="Q1146" s="424"/>
      <c r="R1146" s="424"/>
    </row>
    <row r="1147" spans="17:18" ht="15">
      <c r="Q1147" s="424"/>
      <c r="R1147" s="424"/>
    </row>
  </sheetData>
  <sheetProtection/>
  <mergeCells count="14">
    <mergeCell ref="A5:A18"/>
    <mergeCell ref="Q2:Q3"/>
    <mergeCell ref="R2:R3"/>
    <mergeCell ref="M44:O44"/>
    <mergeCell ref="M39:N39"/>
    <mergeCell ref="A2:A3"/>
    <mergeCell ref="C36:Q36"/>
    <mergeCell ref="C31:H31"/>
    <mergeCell ref="R36:S36"/>
    <mergeCell ref="M42:O42"/>
    <mergeCell ref="M37:O37"/>
    <mergeCell ref="M38:O38"/>
    <mergeCell ref="B1:E1"/>
    <mergeCell ref="H1:J1"/>
  </mergeCells>
  <conditionalFormatting sqref="C21:O21 Q21 B23:O24 Q23:Q26">
    <cfRule type="cellIs" priority="1" dxfId="0" operator="lessThan" stopIfTrue="1">
      <formula>0</formula>
    </cfRule>
  </conditionalFormatting>
  <printOptions/>
  <pageMargins left="0.7" right="0.7" top="0.75" bottom="0.75" header="0.3" footer="0.3"/>
  <pageSetup fitToHeight="1" fitToWidth="1" horizontalDpi="600" verticalDpi="600" orientation="landscape" paperSize="9" scale="52" r:id="rId3"/>
  <headerFooter alignWithMargins="0">
    <oddHeader>&amp;CSeite &amp;P</oddHeader>
    <oddFooter>&amp;LDie Vorlage dieser Datei wurde  zur Verfügung gestellt durch Rüdiger ADAMY, Hannover&amp;R&amp;D</oddFooter>
  </headerFooter>
  <legacyDrawing r:id="rId2"/>
</worksheet>
</file>

<file path=xl/worksheets/sheet6.xml><?xml version="1.0" encoding="utf-8"?>
<worksheet xmlns="http://schemas.openxmlformats.org/spreadsheetml/2006/main" xmlns:r="http://schemas.openxmlformats.org/officeDocument/2006/relationships">
  <sheetPr>
    <tabColor indexed="13"/>
  </sheetPr>
  <dimension ref="A1:Q29"/>
  <sheetViews>
    <sheetView showGridLines="0" showOutlineSymbols="0" zoomScale="85" zoomScaleNormal="85" zoomScalePageLayoutView="50" workbookViewId="0" topLeftCell="A1">
      <selection activeCell="K49" sqref="K49"/>
    </sheetView>
  </sheetViews>
  <sheetFormatPr defaultColWidth="11.421875" defaultRowHeight="12.75"/>
  <cols>
    <col min="1" max="1" width="3.00390625" style="427" customWidth="1"/>
    <col min="2" max="2" width="11.421875" style="486" customWidth="1"/>
    <col min="3" max="3" width="20.00390625" style="487" customWidth="1"/>
    <col min="4" max="4" width="12.421875" style="488" customWidth="1"/>
    <col min="5" max="5" width="12.7109375" style="488" customWidth="1"/>
    <col min="6" max="6" width="12.00390625" style="488" customWidth="1"/>
    <col min="7" max="7" width="12.57421875" style="488" customWidth="1"/>
    <col min="8" max="9" width="12.00390625" style="488" customWidth="1"/>
    <col min="10" max="10" width="12.421875" style="488" customWidth="1"/>
    <col min="11" max="11" width="12.00390625" style="488" customWidth="1"/>
    <col min="12" max="13" width="11.8515625" style="488" customWidth="1"/>
    <col min="14" max="15" width="12.28125" style="488" customWidth="1"/>
    <col min="16" max="16" width="12.8515625" style="489" customWidth="1"/>
    <col min="17" max="17" width="5.28125" style="427" customWidth="1"/>
    <col min="18" max="18" width="6.28125" style="427" customWidth="1"/>
    <col min="19" max="19" width="7.00390625" style="427" customWidth="1"/>
    <col min="20" max="20" width="5.8515625" style="427" customWidth="1"/>
    <col min="21" max="21" width="6.00390625" style="427" customWidth="1"/>
    <col min="22" max="22" width="6.8515625" style="427" customWidth="1"/>
    <col min="23" max="16384" width="11.421875" style="427" customWidth="1"/>
  </cols>
  <sheetData>
    <row r="1" spans="1:17" ht="30" customHeight="1" thickBot="1" thickTop="1">
      <c r="A1" s="214"/>
      <c r="B1" s="215" t="s">
        <v>215</v>
      </c>
      <c r="C1" s="216"/>
      <c r="D1" s="217"/>
      <c r="E1" s="217"/>
      <c r="F1" s="217"/>
      <c r="G1" s="217"/>
      <c r="H1" s="650" t="str">
        <f>Deckblatt!C5</f>
        <v>Max Mustermann</v>
      </c>
      <c r="I1" s="650"/>
      <c r="J1" s="650"/>
      <c r="K1" s="217"/>
      <c r="L1" s="217"/>
      <c r="M1" s="217"/>
      <c r="N1" s="217"/>
      <c r="O1" s="217"/>
      <c r="P1" s="224"/>
      <c r="Q1" s="218"/>
    </row>
    <row r="2" spans="1:17" ht="41.25" customHeight="1">
      <c r="A2" s="219"/>
      <c r="B2" s="43">
        <v>1</v>
      </c>
      <c r="C2" s="658" t="s">
        <v>167</v>
      </c>
      <c r="D2" s="659"/>
      <c r="E2" s="659"/>
      <c r="F2" s="659"/>
      <c r="G2" s="659"/>
      <c r="H2" s="107"/>
      <c r="I2" s="107"/>
      <c r="J2" s="107"/>
      <c r="K2" s="107"/>
      <c r="L2" s="107"/>
      <c r="M2" s="107"/>
      <c r="N2" s="108"/>
      <c r="O2" s="109" t="s">
        <v>166</v>
      </c>
      <c r="P2" s="110">
        <f>Deckblatt!C9</f>
        <v>0.19</v>
      </c>
      <c r="Q2" s="220"/>
    </row>
    <row r="3" spans="1:17" ht="30" customHeight="1">
      <c r="A3" s="219"/>
      <c r="B3" s="651" t="s">
        <v>160</v>
      </c>
      <c r="C3" s="652"/>
      <c r="D3" s="111" t="str">
        <f>'Ertragsv. 2015'!C2</f>
        <v>April</v>
      </c>
      <c r="E3" s="111" t="str">
        <f>'Ertragsv. 2015'!D2</f>
        <v>Mai</v>
      </c>
      <c r="F3" s="111" t="str">
        <f>'Ertragsv. 2015'!E2</f>
        <v>Juni</v>
      </c>
      <c r="G3" s="111" t="str">
        <f>'Ertragsv. 2015'!F2</f>
        <v>Juli</v>
      </c>
      <c r="H3" s="111" t="str">
        <f>'Ertragsv. 2015'!G2</f>
        <v>Aug.</v>
      </c>
      <c r="I3" s="111" t="str">
        <f>'Ertragsv. 2015'!H2</f>
        <v>Sept.</v>
      </c>
      <c r="J3" s="111" t="str">
        <f>'Ertragsv. 2015'!I2</f>
        <v>Okt.</v>
      </c>
      <c r="K3" s="111" t="str">
        <f>'Ertragsv. 2015'!J2</f>
        <v>Nov.</v>
      </c>
      <c r="L3" s="111" t="str">
        <f>'Ertragsv. 2015'!K2</f>
        <v>Dez.</v>
      </c>
      <c r="M3" s="111" t="str">
        <f>'Ertragsv. 2015'!L2</f>
        <v>Jan.</v>
      </c>
      <c r="N3" s="111" t="str">
        <f>'Ertragsv. 2015'!M2</f>
        <v>Febr.</v>
      </c>
      <c r="O3" s="111" t="str">
        <f>'Ertragsv. 2015'!N2</f>
        <v>März</v>
      </c>
      <c r="P3" s="112" t="s">
        <v>30</v>
      </c>
      <c r="Q3" s="220"/>
    </row>
    <row r="4" spans="1:17" ht="17.25" customHeight="1">
      <c r="A4" s="219"/>
      <c r="B4" s="113" t="s">
        <v>164</v>
      </c>
      <c r="C4" s="193"/>
      <c r="D4" s="114"/>
      <c r="E4" s="114"/>
      <c r="F4" s="114"/>
      <c r="G4" s="114"/>
      <c r="H4" s="114"/>
      <c r="I4" s="114"/>
      <c r="J4" s="114"/>
      <c r="K4" s="114"/>
      <c r="L4" s="114"/>
      <c r="M4" s="114"/>
      <c r="N4" s="114"/>
      <c r="O4" s="114"/>
      <c r="P4" s="196"/>
      <c r="Q4" s="220"/>
    </row>
    <row r="5" spans="1:17" ht="17.25" customHeight="1">
      <c r="A5" s="219"/>
      <c r="B5" s="190" t="s">
        <v>31</v>
      </c>
      <c r="C5" s="191"/>
      <c r="D5" s="197">
        <f>IF($B$2=0,'Ertragsv. 2015'!C3,IF($B$2=1,0,IF($B$2=2,0,IF($B$2=3,0))))</f>
        <v>0</v>
      </c>
      <c r="E5" s="197">
        <f>IF($B$2=0,'Ertragsv. 2015'!D3,IF($B$2=1,'Ertragsv. 2015'!C3,IF($B$2=2,0,IF($B$2=3,'Ertragsv. 2015'!C3*50%))))</f>
        <v>4450</v>
      </c>
      <c r="F5" s="197">
        <f>IF($B$2=0,'Ertragsv. 2015'!E3,IF($B$2=1,'Ertragsv. 2015'!D3,IF($B$2=2,'Ertragsv. 2015'!C3,IF($B$2=3,'Ertragsv. 2015'!C3*50%+'Ertragsv. 2015'!D3*50%))))</f>
        <v>3782</v>
      </c>
      <c r="G5" s="197">
        <f>IF($B$2=0,'Ertragsv. 2015'!F3,IF($B$2=1,'Ertragsv. 2015'!E3,IF($B$2=2,'Ertragsv. 2015'!D3,IF($B$2=3,'Ertragsv. 2015'!D3*50%+'Ertragsv. 2015'!E3*50%))))</f>
        <v>4384</v>
      </c>
      <c r="H5" s="197">
        <f>IF($B$2=0,'Ertragsv. 2015'!G3,IF($B$2=1,'Ertragsv. 2015'!F3,IF($B$2=2,'Ertragsv. 2015'!E3,IF($B$2=3,'Ertragsv. 2015'!E3*50%+'Ertragsv. 2015'!F3*50%))))</f>
        <v>7690</v>
      </c>
      <c r="I5" s="197">
        <f>IF($B$2=0,'Ertragsv. 2015'!H3,IF($B$2=1,'Ertragsv. 2015'!G3,IF($B$2=2,'Ertragsv. 2015'!F3,IF($B$2=3,'Ertragsv. 2015'!F3*50%+'Ertragsv. 2015'!G3*50%))))</f>
        <v>5346</v>
      </c>
      <c r="J5" s="197">
        <f>IF($B$2=0,'Ertragsv. 2015'!I3,IF($B$2=1,'Ertragsv. 2015'!H3,IF($B$2=2,'Ertragsv. 2015'!G3,IF($B$2=3,'Ertragsv. 2015'!G3*50%+('Ertragsv. 2015'!H3*50%)))))</f>
        <v>6032</v>
      </c>
      <c r="K5" s="197">
        <f>IF($B$2=0,'Ertragsv. 2015'!J3,IF($B$2=1,'Ertragsv. 2015'!I3,IF($B$2=2,'Ertragsv. 2015'!H3,IF($B$2=3,'Ertragsv. 2015'!H3*50%+('Ertragsv. 2015'!I3*50%)))))</f>
        <v>5120</v>
      </c>
      <c r="L5" s="197">
        <f>IF($B$2=0,'Ertragsv. 2015'!K3,IF($B$2=1,'Ertragsv. 2015'!J3,IF($B$2=2,'Ertragsv. 2015'!I3,IF($B$2=3,'Ertragsv. 2015'!I3*50%+'Ertragsv. 2015'!J3*50%))))</f>
        <v>4666</v>
      </c>
      <c r="M5" s="197">
        <f>IF($B$2=0,'Ertragsv. 2015'!L3,IF($B$2=1,'Ertragsv. 2015'!K3,IF($B$2=2,'Ertragsv. 2015'!J3,IF($B$2=3,'Ertragsv. 2015'!J3*50%+'Ertragsv. 2015'!K3*50%))))</f>
        <v>5836</v>
      </c>
      <c r="N5" s="197">
        <f>IF($B$2=0,'Ertragsv. 2015'!M3,IF($B$2=1,'Ertragsv. 2015'!L3,IF($B$2=2,'Ertragsv. 2015'!K3,IF($B$2=3,'Ertragsv. 2015'!K3*50%+'Ertragsv. 2015'!L3*50%))))</f>
        <v>6026</v>
      </c>
      <c r="O5" s="197">
        <f>IF($B$2=0,'Ertragsv. 2015'!N3,IF($B$2=1,'Ertragsv. 2015'!M3,IF($B$2=2,'Ertragsv. 2015'!L3,IF($B$2=3,'Ertragsv. 2015'!L3*50%+'Ertragsv. 2015'!M3*50%))))</f>
        <v>6384</v>
      </c>
      <c r="P5" s="198">
        <f aca="true" t="shared" si="0" ref="P5:P10">SUM(D5:O5)</f>
        <v>59716</v>
      </c>
      <c r="Q5" s="220"/>
    </row>
    <row r="6" spans="1:17" ht="17.25" customHeight="1">
      <c r="A6" s="219"/>
      <c r="B6" s="261" t="s">
        <v>154</v>
      </c>
      <c r="C6" s="199"/>
      <c r="D6" s="56">
        <f>Finanz_AfA_Investitionen!C30</f>
        <v>8000</v>
      </c>
      <c r="E6" s="56"/>
      <c r="F6" s="56"/>
      <c r="G6" s="56"/>
      <c r="H6" s="56"/>
      <c r="I6" s="56"/>
      <c r="J6" s="56"/>
      <c r="K6" s="56"/>
      <c r="L6" s="56"/>
      <c r="M6" s="56"/>
      <c r="N6" s="56"/>
      <c r="O6" s="56"/>
      <c r="P6" s="200">
        <f t="shared" si="0"/>
        <v>8000</v>
      </c>
      <c r="Q6" s="220"/>
    </row>
    <row r="7" spans="1:17" ht="17.25" customHeight="1">
      <c r="A7" s="219"/>
      <c r="B7" s="653" t="s">
        <v>159</v>
      </c>
      <c r="C7" s="654"/>
      <c r="D7" s="56"/>
      <c r="E7" s="57"/>
      <c r="F7" s="57"/>
      <c r="G7" s="57"/>
      <c r="H7" s="57"/>
      <c r="I7" s="57"/>
      <c r="J7" s="57"/>
      <c r="K7" s="57"/>
      <c r="L7" s="57"/>
      <c r="M7" s="57"/>
      <c r="N7" s="57"/>
      <c r="O7" s="57"/>
      <c r="P7" s="200">
        <f t="shared" si="0"/>
        <v>0</v>
      </c>
      <c r="Q7" s="220"/>
    </row>
    <row r="8" spans="1:17" ht="17.25" customHeight="1">
      <c r="A8" s="219"/>
      <c r="B8" s="261" t="s">
        <v>162</v>
      </c>
      <c r="C8" s="201"/>
      <c r="D8" s="56"/>
      <c r="E8" s="56"/>
      <c r="F8" s="56"/>
      <c r="G8" s="56"/>
      <c r="H8" s="56"/>
      <c r="I8" s="56"/>
      <c r="J8" s="56"/>
      <c r="K8" s="56"/>
      <c r="L8" s="56"/>
      <c r="M8" s="56"/>
      <c r="N8" s="56"/>
      <c r="O8" s="56"/>
      <c r="P8" s="200">
        <f t="shared" si="0"/>
        <v>0</v>
      </c>
      <c r="Q8" s="220"/>
    </row>
    <row r="9" spans="1:17" ht="17.25" customHeight="1">
      <c r="A9" s="219"/>
      <c r="B9" s="190" t="s">
        <v>157</v>
      </c>
      <c r="C9" s="194"/>
      <c r="D9" s="202">
        <f>D5*$P$2</f>
        <v>0</v>
      </c>
      <c r="E9" s="203">
        <f>E5*$P$2</f>
        <v>845.5</v>
      </c>
      <c r="F9" s="203">
        <f aca="true" t="shared" si="1" ref="F9:O9">F5*$P$2</f>
        <v>718.58</v>
      </c>
      <c r="G9" s="203">
        <f t="shared" si="1"/>
        <v>832.96</v>
      </c>
      <c r="H9" s="203">
        <f t="shared" si="1"/>
        <v>1461.1</v>
      </c>
      <c r="I9" s="203">
        <f t="shared" si="1"/>
        <v>1015.74</v>
      </c>
      <c r="J9" s="202">
        <f t="shared" si="1"/>
        <v>1146.08</v>
      </c>
      <c r="K9" s="202">
        <f t="shared" si="1"/>
        <v>972.8</v>
      </c>
      <c r="L9" s="202">
        <f t="shared" si="1"/>
        <v>886.54</v>
      </c>
      <c r="M9" s="202">
        <f t="shared" si="1"/>
        <v>1108.84</v>
      </c>
      <c r="N9" s="202">
        <f t="shared" si="1"/>
        <v>1144.94</v>
      </c>
      <c r="O9" s="202">
        <f t="shared" si="1"/>
        <v>1212.96</v>
      </c>
      <c r="P9" s="196">
        <f t="shared" si="0"/>
        <v>11346.04</v>
      </c>
      <c r="Q9" s="220"/>
    </row>
    <row r="10" spans="1:17" ht="17.25" customHeight="1" thickBot="1">
      <c r="A10" s="219"/>
      <c r="B10" s="115" t="s">
        <v>163</v>
      </c>
      <c r="C10" s="195"/>
      <c r="D10" s="204">
        <f>SUM(D5:D9)</f>
        <v>8000</v>
      </c>
      <c r="E10" s="204">
        <f aca="true" t="shared" si="2" ref="E10:O10">SUM(E5:E9)</f>
        <v>5295.5</v>
      </c>
      <c r="F10" s="204">
        <f t="shared" si="2"/>
        <v>4500.58</v>
      </c>
      <c r="G10" s="204">
        <f t="shared" si="2"/>
        <v>5216.96</v>
      </c>
      <c r="H10" s="204">
        <f t="shared" si="2"/>
        <v>9151.1</v>
      </c>
      <c r="I10" s="204">
        <f t="shared" si="2"/>
        <v>6361.74</v>
      </c>
      <c r="J10" s="204">
        <f t="shared" si="2"/>
        <v>7178.08</v>
      </c>
      <c r="K10" s="204">
        <f t="shared" si="2"/>
        <v>6092.8</v>
      </c>
      <c r="L10" s="204">
        <f t="shared" si="2"/>
        <v>5552.54</v>
      </c>
      <c r="M10" s="204">
        <f t="shared" si="2"/>
        <v>6944.84</v>
      </c>
      <c r="N10" s="204">
        <f t="shared" si="2"/>
        <v>7170.9400000000005</v>
      </c>
      <c r="O10" s="204">
        <f t="shared" si="2"/>
        <v>7596.96</v>
      </c>
      <c r="P10" s="205">
        <f t="shared" si="0"/>
        <v>79062.04000000001</v>
      </c>
      <c r="Q10" s="220"/>
    </row>
    <row r="11" spans="1:17" ht="17.25" customHeight="1" thickTop="1">
      <c r="A11" s="219"/>
      <c r="B11" s="656" t="s">
        <v>165</v>
      </c>
      <c r="C11" s="657"/>
      <c r="D11" s="116"/>
      <c r="E11" s="116"/>
      <c r="F11" s="116"/>
      <c r="G11" s="116"/>
      <c r="H11" s="116"/>
      <c r="I11" s="116"/>
      <c r="J11" s="116"/>
      <c r="K11" s="116"/>
      <c r="L11" s="116"/>
      <c r="M11" s="116"/>
      <c r="N11" s="116"/>
      <c r="O11" s="116"/>
      <c r="P11" s="206"/>
      <c r="Q11" s="220"/>
    </row>
    <row r="12" spans="1:17" ht="17.25" customHeight="1">
      <c r="A12" s="219"/>
      <c r="B12" s="261" t="s">
        <v>32</v>
      </c>
      <c r="C12" s="199"/>
      <c r="D12" s="56"/>
      <c r="E12" s="56"/>
      <c r="F12" s="56"/>
      <c r="G12" s="56"/>
      <c r="H12" s="56"/>
      <c r="I12" s="56"/>
      <c r="J12" s="56"/>
      <c r="K12" s="56"/>
      <c r="L12" s="56"/>
      <c r="M12" s="56"/>
      <c r="N12" s="56"/>
      <c r="O12" s="56"/>
      <c r="P12" s="200">
        <f aca="true" t="shared" si="3" ref="P12:P17">SUM(D12:O12)</f>
        <v>0</v>
      </c>
      <c r="Q12" s="220"/>
    </row>
    <row r="13" spans="1:17" ht="17.25" customHeight="1">
      <c r="A13" s="219"/>
      <c r="B13" s="190" t="s">
        <v>155</v>
      </c>
      <c r="C13" s="191"/>
      <c r="D13" s="202">
        <f>IF($P$2&gt;0,(D14)*$P$2+(D12+D15)*19%-('Ertragsv. 2015'!C7+'Ertragsv. 2015'!C14+'Ertragsv. 2015'!C17+'Ertragsv. 2015'!C18)*19%,0)</f>
        <v>281.86499999999995</v>
      </c>
      <c r="E13" s="202">
        <f>IF($P$2&gt;0,(E14)*$P$2+(E12+E15)*19%-('Ertragsv. 2015'!D7+'Ertragsv. 2015'!D14+'Ertragsv. 2015'!D17+'Ertragsv. 2015'!D18)*19%,0)</f>
        <v>185.91499999999996</v>
      </c>
      <c r="F13" s="202">
        <f>IF($P$2&gt;0,(F14)*$P$2+(F12+F15)*19%-('Ertragsv. 2015'!E7+'Ertragsv. 2015'!E14+'Ertragsv. 2015'!E17+'Ertragsv. 2015'!E18)*19%,0)</f>
        <v>185.91499999999996</v>
      </c>
      <c r="G13" s="202">
        <f>IF($P$2&gt;0,(G14)*$P$2+(G12+G15)*19%-('Ertragsv. 2015'!F7+'Ertragsv. 2015'!F14+'Ertragsv. 2015'!F17+'Ertragsv. 2015'!F18)*19%,0)</f>
        <v>280.91499999999996</v>
      </c>
      <c r="H13" s="202">
        <f>IF($P$2&gt;0,(H14)*$P$2+(H12+H15)*19%-('Ertragsv. 2015'!G7+'Ertragsv. 2015'!G14+'Ertragsv. 2015'!G17+'Ertragsv. 2015'!G18)*19%,0)</f>
        <v>185.91499999999996</v>
      </c>
      <c r="I13" s="202">
        <f>IF($P$2&gt;0,(I14)*$P$2+(I12+I15)*19%-('Ertragsv. 2015'!H7+'Ertragsv. 2015'!H14+'Ertragsv. 2015'!H17+'Ertragsv. 2015'!H18)*19%,0)</f>
        <v>185.91499999999996</v>
      </c>
      <c r="J13" s="202">
        <f>IF($P$2&gt;0,(J14)*$P$2+(J12+J15)*19%-('Ertragsv. 2015'!I7+'Ertragsv. 2015'!I14+'Ertragsv. 2015'!I17+'Ertragsv. 2015'!I18)*19%,0)</f>
        <v>185.91499999999996</v>
      </c>
      <c r="K13" s="202">
        <f>IF($P$2&gt;0,(K14)*$P$2+(K12+K15)*19%-('Ertragsv. 2015'!J7+'Ertragsv. 2015'!J14+'Ertragsv. 2015'!J17+'Ertragsv. 2015'!J18)*19%,0)</f>
        <v>185.91499999999996</v>
      </c>
      <c r="L13" s="202">
        <f>IF($P$2&gt;0,(L14)*$P$2+(L12+L15)*19%-('Ertragsv. 2015'!K7+'Ertragsv. 2015'!K14+'Ertragsv. 2015'!K17+'Ertragsv. 2015'!K18)*19%,0)</f>
        <v>185.91499999999996</v>
      </c>
      <c r="M13" s="202">
        <f>IF($P$2&gt;0,(M14)*$P$2+(M12+M15)*19%-('Ertragsv. 2015'!L7+'Ertragsv. 2015'!L14+'Ertragsv. 2015'!L17+'Ertragsv. 2015'!L18)*19%,0)</f>
        <v>185.91499999999996</v>
      </c>
      <c r="N13" s="202">
        <f>IF($P$2&gt;0,(N14)*$P$2+(N12+N15)*19%-('Ertragsv. 2015'!M7+'Ertragsv. 2015'!M14+'Ertragsv. 2015'!M17+'Ertragsv. 2015'!M18)*19%,0)</f>
        <v>185.91499999999996</v>
      </c>
      <c r="O13" s="202">
        <f>IF($P$2&gt;0,(O14)*$P$2+(O12+O15)*19%-('Ertragsv. 2015'!N7+'Ertragsv. 2015'!N14+'Ertragsv. 2015'!N17+'Ertragsv. 2015'!N18)*19%,0)</f>
        <v>185.91499999999996</v>
      </c>
      <c r="P13" s="198">
        <f t="shared" si="3"/>
        <v>2421.9299999999994</v>
      </c>
      <c r="Q13" s="220"/>
    </row>
    <row r="14" spans="1:17" ht="17.25" customHeight="1">
      <c r="A14" s="219"/>
      <c r="B14" s="261" t="s">
        <v>71</v>
      </c>
      <c r="C14" s="193"/>
      <c r="D14" s="207">
        <f>'Ertragsv. 2015'!C4</f>
        <v>0</v>
      </c>
      <c r="E14" s="207">
        <f>'Ertragsv. 2015'!D4</f>
        <v>0</v>
      </c>
      <c r="F14" s="207">
        <f>'Ertragsv. 2015'!E4</f>
        <v>0</v>
      </c>
      <c r="G14" s="207">
        <f>'Ertragsv. 2015'!F4</f>
        <v>0</v>
      </c>
      <c r="H14" s="207">
        <f>'Ertragsv. 2015'!G4</f>
        <v>0</v>
      </c>
      <c r="I14" s="207">
        <f>'Ertragsv. 2015'!H4</f>
        <v>0</v>
      </c>
      <c r="J14" s="207">
        <f>'Ertragsv. 2015'!I4</f>
        <v>0</v>
      </c>
      <c r="K14" s="207">
        <f>'Ertragsv. 2015'!J4</f>
        <v>0</v>
      </c>
      <c r="L14" s="207">
        <f>'Ertragsv. 2015'!K4</f>
        <v>0</v>
      </c>
      <c r="M14" s="207">
        <f>'Ertragsv. 2015'!L4</f>
        <v>0</v>
      </c>
      <c r="N14" s="207">
        <f>'Ertragsv. 2015'!M4</f>
        <v>0</v>
      </c>
      <c r="O14" s="207">
        <f>'Ertragsv. 2015'!N4</f>
        <v>0</v>
      </c>
      <c r="P14" s="198">
        <f t="shared" si="3"/>
        <v>0</v>
      </c>
      <c r="Q14" s="220"/>
    </row>
    <row r="15" spans="1:17" ht="17.25" customHeight="1">
      <c r="A15" s="219"/>
      <c r="B15" s="261" t="s">
        <v>161</v>
      </c>
      <c r="C15" s="193"/>
      <c r="D15" s="207">
        <f>'Ertragsv. 2015'!C20-'Ertragsv. 2015'!C4</f>
        <v>2156.833333333333</v>
      </c>
      <c r="E15" s="207">
        <f>'Ertragsv. 2015'!D20-'Ertragsv. 2015'!D4</f>
        <v>1271.8333333333333</v>
      </c>
      <c r="F15" s="207">
        <f>'Ertragsv. 2015'!E20-'Ertragsv. 2015'!E4</f>
        <v>1271.8333333333333</v>
      </c>
      <c r="G15" s="207">
        <f>'Ertragsv. 2015'!F20-'Ertragsv. 2015'!F4</f>
        <v>1771.8333333333333</v>
      </c>
      <c r="H15" s="207">
        <f>'Ertragsv. 2015'!G20-'Ertragsv. 2015'!G4</f>
        <v>1271.8333333333333</v>
      </c>
      <c r="I15" s="207">
        <f>'Ertragsv. 2015'!H20-'Ertragsv. 2015'!H4</f>
        <v>1271.8333333333333</v>
      </c>
      <c r="J15" s="207">
        <f>'Ertragsv. 2015'!I20-'Ertragsv. 2015'!I4</f>
        <v>1271.8333333333333</v>
      </c>
      <c r="K15" s="207">
        <f>'Ertragsv. 2015'!J20-'Ertragsv. 2015'!J4</f>
        <v>1271.8333333333333</v>
      </c>
      <c r="L15" s="207">
        <f>'Ertragsv. 2015'!K20-'Ertragsv. 2015'!K4</f>
        <v>1271.8333333333333</v>
      </c>
      <c r="M15" s="207">
        <f>'Ertragsv. 2015'!L20-'Ertragsv. 2015'!L4</f>
        <v>1271.8333333333333</v>
      </c>
      <c r="N15" s="207">
        <f>'Ertragsv. 2015'!M20-'Ertragsv. 2015'!M4</f>
        <v>1271.8333333333333</v>
      </c>
      <c r="O15" s="207">
        <f>'Ertragsv. 2015'!N20-'Ertragsv. 2015'!N4</f>
        <v>1271.8333333333333</v>
      </c>
      <c r="P15" s="198">
        <f t="shared" si="3"/>
        <v>16647</v>
      </c>
      <c r="Q15" s="220"/>
    </row>
    <row r="16" spans="1:17" ht="17.25" customHeight="1">
      <c r="A16" s="219"/>
      <c r="B16" s="261" t="s">
        <v>33</v>
      </c>
      <c r="C16" s="193"/>
      <c r="D16" s="207">
        <f>Finanz_AfA_Investitionen!G37</f>
        <v>542.3611111111111</v>
      </c>
      <c r="E16" s="207">
        <f>Finanz_AfA_Investitionen!G37</f>
        <v>542.3611111111111</v>
      </c>
      <c r="F16" s="207">
        <f>Finanz_AfA_Investitionen!G37</f>
        <v>542.3611111111111</v>
      </c>
      <c r="G16" s="207">
        <f>Finanz_AfA_Investitionen!G37</f>
        <v>542.3611111111111</v>
      </c>
      <c r="H16" s="207">
        <f>Finanz_AfA_Investitionen!G37</f>
        <v>542.3611111111111</v>
      </c>
      <c r="I16" s="207">
        <f>Finanz_AfA_Investitionen!G37</f>
        <v>542.3611111111111</v>
      </c>
      <c r="J16" s="207">
        <f>Finanz_AfA_Investitionen!G37</f>
        <v>542.3611111111111</v>
      </c>
      <c r="K16" s="207">
        <f>Finanz_AfA_Investitionen!G37</f>
        <v>542.3611111111111</v>
      </c>
      <c r="L16" s="207">
        <f>Finanz_AfA_Investitionen!G37</f>
        <v>542.3611111111111</v>
      </c>
      <c r="M16" s="207">
        <f>Finanz_AfA_Investitionen!G37</f>
        <v>542.3611111111111</v>
      </c>
      <c r="N16" s="207">
        <f>Finanz_AfA_Investitionen!G37</f>
        <v>542.3611111111111</v>
      </c>
      <c r="O16" s="207">
        <f>Finanz_AfA_Investitionen!G37</f>
        <v>542.3611111111111</v>
      </c>
      <c r="P16" s="198">
        <f t="shared" si="3"/>
        <v>6508.333333333335</v>
      </c>
      <c r="Q16" s="220"/>
    </row>
    <row r="17" spans="1:17" ht="17.25" customHeight="1">
      <c r="A17" s="219"/>
      <c r="B17" s="190" t="s">
        <v>73</v>
      </c>
      <c r="C17" s="191"/>
      <c r="D17" s="58"/>
      <c r="E17" s="59"/>
      <c r="F17" s="59"/>
      <c r="G17" s="59"/>
      <c r="H17" s="59"/>
      <c r="I17" s="59"/>
      <c r="J17" s="59"/>
      <c r="K17" s="59"/>
      <c r="L17" s="59"/>
      <c r="M17" s="59"/>
      <c r="N17" s="59"/>
      <c r="O17" s="60"/>
      <c r="P17" s="198">
        <f t="shared" si="3"/>
        <v>0</v>
      </c>
      <c r="Q17" s="220"/>
    </row>
    <row r="18" spans="1:17" ht="17.25" customHeight="1">
      <c r="A18" s="219"/>
      <c r="B18" s="653" t="s">
        <v>178</v>
      </c>
      <c r="C18" s="655"/>
      <c r="D18" s="208"/>
      <c r="E18" s="207">
        <f>D9-D13</f>
        <v>-281.86499999999995</v>
      </c>
      <c r="F18" s="207">
        <f>E9-E13</f>
        <v>659.585</v>
      </c>
      <c r="G18" s="207">
        <f aca="true" t="shared" si="4" ref="G18:O18">F9-F13</f>
        <v>532.6650000000001</v>
      </c>
      <c r="H18" s="207">
        <f t="shared" si="4"/>
        <v>552.0450000000001</v>
      </c>
      <c r="I18" s="207">
        <f t="shared" si="4"/>
        <v>1275.185</v>
      </c>
      <c r="J18" s="207">
        <f t="shared" si="4"/>
        <v>829.825</v>
      </c>
      <c r="K18" s="207">
        <f t="shared" si="4"/>
        <v>960.165</v>
      </c>
      <c r="L18" s="207">
        <f t="shared" si="4"/>
        <v>786.885</v>
      </c>
      <c r="M18" s="207">
        <f t="shared" si="4"/>
        <v>700.625</v>
      </c>
      <c r="N18" s="207">
        <f t="shared" si="4"/>
        <v>922.925</v>
      </c>
      <c r="O18" s="207">
        <f t="shared" si="4"/>
        <v>959.0250000000001</v>
      </c>
      <c r="P18" s="198">
        <f>SUM(E18:O18)</f>
        <v>7897.0650000000005</v>
      </c>
      <c r="Q18" s="220"/>
    </row>
    <row r="19" spans="1:17" ht="17.25" customHeight="1">
      <c r="A19" s="219"/>
      <c r="B19" s="190" t="s">
        <v>34</v>
      </c>
      <c r="C19" s="191"/>
      <c r="D19" s="207">
        <f>'Ertragsv. 2015'!C25</f>
        <v>394.2972183333334</v>
      </c>
      <c r="E19" s="207">
        <f>'Ertragsv. 2015'!D25</f>
        <v>443.4694183333334</v>
      </c>
      <c r="F19" s="207">
        <f>'Ertragsv. 2015'!E25</f>
        <v>579.8826183333333</v>
      </c>
      <c r="G19" s="207">
        <f>'Ertragsv. 2015'!F25</f>
        <v>1215.7222183333333</v>
      </c>
      <c r="H19" s="207">
        <f>'Ertragsv. 2015'!G25</f>
        <v>797.8718183333333</v>
      </c>
      <c r="I19" s="207">
        <f>'Ertragsv. 2015'!H25</f>
        <v>953.3194183333334</v>
      </c>
      <c r="J19" s="207">
        <f>'Ertragsv. 2015'!I25</f>
        <v>746.6602183333333</v>
      </c>
      <c r="K19" s="207">
        <f>'Ertragsv. 2015'!J25</f>
        <v>643.7838183333333</v>
      </c>
      <c r="L19" s="207">
        <f>'Ertragsv. 2015'!K25</f>
        <v>908.9058183333333</v>
      </c>
      <c r="M19" s="207">
        <f>'Ertragsv. 2015'!L25</f>
        <v>951.9598183333334</v>
      </c>
      <c r="N19" s="207">
        <f>'Ertragsv. 2015'!M25</f>
        <v>1033.0826183333334</v>
      </c>
      <c r="O19" s="207">
        <f>'Ertragsv. 2015'!N25</f>
        <v>722.6406183333334</v>
      </c>
      <c r="P19" s="198">
        <f>SUM(D19:O19)</f>
        <v>9391.59562</v>
      </c>
      <c r="Q19" s="220"/>
    </row>
    <row r="20" spans="1:17" ht="15.75" customHeight="1">
      <c r="A20" s="219"/>
      <c r="B20" s="261" t="s">
        <v>189</v>
      </c>
      <c r="C20" s="191"/>
      <c r="D20" s="207">
        <f>'Ertragsv. 2015'!C27</f>
        <v>1545.1583333333333</v>
      </c>
      <c r="E20" s="207">
        <f>'Ertragsv. 2015'!D27</f>
        <v>1545.1583333333333</v>
      </c>
      <c r="F20" s="207">
        <f>'Ertragsv. 2015'!E27</f>
        <v>1545.1583333333333</v>
      </c>
      <c r="G20" s="207">
        <f>'Ertragsv. 2015'!F27</f>
        <v>1545.1583333333333</v>
      </c>
      <c r="H20" s="207">
        <f>'Ertragsv. 2015'!G27</f>
        <v>1545.1583333333333</v>
      </c>
      <c r="I20" s="207">
        <f>'Ertragsv. 2015'!H27</f>
        <v>1545.1583333333333</v>
      </c>
      <c r="J20" s="207">
        <f>'Ertragsv. 2015'!I27</f>
        <v>1545.1583333333333</v>
      </c>
      <c r="K20" s="207">
        <f>'Ertragsv. 2015'!J27</f>
        <v>1545.1583333333333</v>
      </c>
      <c r="L20" s="207">
        <f>'Ertragsv. 2015'!K27</f>
        <v>1545.1583333333333</v>
      </c>
      <c r="M20" s="207">
        <f>'Ertragsv. 2015'!L27</f>
        <v>1545.1583333333333</v>
      </c>
      <c r="N20" s="207">
        <f>'Ertragsv. 2015'!M27</f>
        <v>1545.1583333333333</v>
      </c>
      <c r="O20" s="207">
        <f>'Ertragsv. 2015'!N27</f>
        <v>1545.1583333333333</v>
      </c>
      <c r="P20" s="198">
        <f>SUM(D20:O20)</f>
        <v>18541.899999999998</v>
      </c>
      <c r="Q20" s="220"/>
    </row>
    <row r="21" spans="1:17" ht="15.75" customHeight="1">
      <c r="A21" s="219"/>
      <c r="B21" s="261" t="s">
        <v>35</v>
      </c>
      <c r="C21" s="193"/>
      <c r="D21" s="58"/>
      <c r="E21" s="59"/>
      <c r="F21" s="59"/>
      <c r="G21" s="59"/>
      <c r="H21" s="59"/>
      <c r="I21" s="59"/>
      <c r="J21" s="59"/>
      <c r="K21" s="59"/>
      <c r="L21" s="59"/>
      <c r="M21" s="59"/>
      <c r="N21" s="59"/>
      <c r="O21" s="60"/>
      <c r="P21" s="198">
        <f>SUM(D21:O21)</f>
        <v>0</v>
      </c>
      <c r="Q21" s="220"/>
    </row>
    <row r="22" spans="1:17" ht="15.75" customHeight="1" thickBot="1">
      <c r="A22" s="219"/>
      <c r="B22" s="115" t="s">
        <v>52</v>
      </c>
      <c r="C22" s="195"/>
      <c r="D22" s="204">
        <f>SUM(D12:D21)</f>
        <v>4920.514996111111</v>
      </c>
      <c r="E22" s="204">
        <f aca="true" t="shared" si="5" ref="E22:O22">SUM(E12:E21)</f>
        <v>3706.872196111111</v>
      </c>
      <c r="F22" s="204">
        <f t="shared" si="5"/>
        <v>4784.735396111111</v>
      </c>
      <c r="G22" s="204">
        <f t="shared" si="5"/>
        <v>5888.65499611111</v>
      </c>
      <c r="H22" s="204">
        <f t="shared" si="5"/>
        <v>4895.18459611111</v>
      </c>
      <c r="I22" s="204">
        <f t="shared" si="5"/>
        <v>5773.772196111111</v>
      </c>
      <c r="J22" s="204">
        <f t="shared" si="5"/>
        <v>5121.75299611111</v>
      </c>
      <c r="K22" s="204">
        <f t="shared" si="5"/>
        <v>5149.216596111111</v>
      </c>
      <c r="L22" s="204">
        <f t="shared" si="5"/>
        <v>5241.058596111111</v>
      </c>
      <c r="M22" s="204">
        <f t="shared" si="5"/>
        <v>5197.852596111111</v>
      </c>
      <c r="N22" s="204">
        <f t="shared" si="5"/>
        <v>5501.275396111111</v>
      </c>
      <c r="O22" s="204">
        <f t="shared" si="5"/>
        <v>5226.9333961111115</v>
      </c>
      <c r="P22" s="205">
        <f>SUM(D22:O22)</f>
        <v>61407.823953333325</v>
      </c>
      <c r="Q22" s="220"/>
    </row>
    <row r="23" spans="1:17" ht="15.75" customHeight="1" thickBot="1" thickTop="1">
      <c r="A23" s="219"/>
      <c r="B23" s="117" t="s">
        <v>36</v>
      </c>
      <c r="C23" s="118"/>
      <c r="D23" s="204">
        <f>D10-D22</f>
        <v>3079.485003888889</v>
      </c>
      <c r="E23" s="204">
        <f aca="true" t="shared" si="6" ref="E23:O23">E10-E22</f>
        <v>1588.627803888889</v>
      </c>
      <c r="F23" s="204">
        <f t="shared" si="6"/>
        <v>-284.15539611111126</v>
      </c>
      <c r="G23" s="204">
        <f t="shared" si="6"/>
        <v>-671.6949961111104</v>
      </c>
      <c r="H23" s="204">
        <f t="shared" si="6"/>
        <v>4255.91540388889</v>
      </c>
      <c r="I23" s="204">
        <f t="shared" si="6"/>
        <v>587.9678038888887</v>
      </c>
      <c r="J23" s="204">
        <f t="shared" si="6"/>
        <v>2056.3270038888895</v>
      </c>
      <c r="K23" s="204">
        <f t="shared" si="6"/>
        <v>943.5834038888888</v>
      </c>
      <c r="L23" s="204">
        <f t="shared" si="6"/>
        <v>311.48140388888896</v>
      </c>
      <c r="M23" s="204">
        <f t="shared" si="6"/>
        <v>1746.9874038888893</v>
      </c>
      <c r="N23" s="204">
        <f t="shared" si="6"/>
        <v>1669.6646038888894</v>
      </c>
      <c r="O23" s="204">
        <f t="shared" si="6"/>
        <v>2370.0266038888885</v>
      </c>
      <c r="P23" s="209">
        <f>SUM(D23:O23)</f>
        <v>17654.21604666667</v>
      </c>
      <c r="Q23" s="220"/>
    </row>
    <row r="24" spans="1:17" ht="15.75" customHeight="1" thickBot="1" thickTop="1">
      <c r="A24" s="219"/>
      <c r="B24" s="117" t="s">
        <v>37</v>
      </c>
      <c r="C24" s="118"/>
      <c r="D24" s="204">
        <f>D23</f>
        <v>3079.485003888889</v>
      </c>
      <c r="E24" s="204">
        <f>D24+E23</f>
        <v>4668.112807777778</v>
      </c>
      <c r="F24" s="204">
        <f>E24+F23</f>
        <v>4383.957411666666</v>
      </c>
      <c r="G24" s="204">
        <f>F24+G23</f>
        <v>3712.262415555556</v>
      </c>
      <c r="H24" s="204">
        <f aca="true" t="shared" si="7" ref="H24:O24">G24+H23</f>
        <v>7968.177819444446</v>
      </c>
      <c r="I24" s="204">
        <f t="shared" si="7"/>
        <v>8556.145623333334</v>
      </c>
      <c r="J24" s="204">
        <f t="shared" si="7"/>
        <v>10612.472627222223</v>
      </c>
      <c r="K24" s="204">
        <f t="shared" si="7"/>
        <v>11556.056031111111</v>
      </c>
      <c r="L24" s="204">
        <f t="shared" si="7"/>
        <v>11867.537435</v>
      </c>
      <c r="M24" s="204">
        <f t="shared" si="7"/>
        <v>13614.52483888889</v>
      </c>
      <c r="N24" s="204">
        <f t="shared" si="7"/>
        <v>15284.18944277778</v>
      </c>
      <c r="O24" s="204">
        <f t="shared" si="7"/>
        <v>17654.21604666667</v>
      </c>
      <c r="P24" s="209">
        <f>P23</f>
        <v>17654.21604666667</v>
      </c>
      <c r="Q24" s="220"/>
    </row>
    <row r="25" spans="1:17" ht="7.5" customHeight="1" thickTop="1">
      <c r="A25" s="219"/>
      <c r="B25" s="119"/>
      <c r="C25" s="120"/>
      <c r="D25" s="121"/>
      <c r="E25" s="121"/>
      <c r="F25" s="121"/>
      <c r="G25" s="121"/>
      <c r="H25" s="121"/>
      <c r="I25" s="121"/>
      <c r="J25" s="121"/>
      <c r="K25" s="121"/>
      <c r="L25" s="121"/>
      <c r="M25" s="121"/>
      <c r="N25" s="121"/>
      <c r="O25" s="121"/>
      <c r="P25" s="122"/>
      <c r="Q25" s="220"/>
    </row>
    <row r="26" spans="1:17" ht="15.75" customHeight="1" thickBot="1">
      <c r="A26" s="219"/>
      <c r="B26" s="117" t="s">
        <v>176</v>
      </c>
      <c r="C26" s="118"/>
      <c r="D26" s="123">
        <f>Finanz_AfA_Investitionen!C33</f>
        <v>0</v>
      </c>
      <c r="E26" s="123">
        <f>D26</f>
        <v>0</v>
      </c>
      <c r="F26" s="123">
        <f aca="true" t="shared" si="8" ref="F26:O26">E26</f>
        <v>0</v>
      </c>
      <c r="G26" s="123">
        <f t="shared" si="8"/>
        <v>0</v>
      </c>
      <c r="H26" s="123">
        <f t="shared" si="8"/>
        <v>0</v>
      </c>
      <c r="I26" s="123">
        <f t="shared" si="8"/>
        <v>0</v>
      </c>
      <c r="J26" s="123">
        <f t="shared" si="8"/>
        <v>0</v>
      </c>
      <c r="K26" s="123">
        <f t="shared" si="8"/>
        <v>0</v>
      </c>
      <c r="L26" s="123">
        <f t="shared" si="8"/>
        <v>0</v>
      </c>
      <c r="M26" s="123">
        <f t="shared" si="8"/>
        <v>0</v>
      </c>
      <c r="N26" s="123">
        <f t="shared" si="8"/>
        <v>0</v>
      </c>
      <c r="O26" s="123">
        <f t="shared" si="8"/>
        <v>0</v>
      </c>
      <c r="P26" s="124"/>
      <c r="Q26" s="220"/>
    </row>
    <row r="27" spans="1:17" ht="7.5" customHeight="1" thickTop="1">
      <c r="A27" s="219"/>
      <c r="B27" s="119"/>
      <c r="C27" s="120"/>
      <c r="D27" s="121"/>
      <c r="E27" s="121"/>
      <c r="F27" s="121"/>
      <c r="G27" s="121"/>
      <c r="H27" s="121"/>
      <c r="I27" s="121"/>
      <c r="J27" s="121"/>
      <c r="K27" s="121"/>
      <c r="L27" s="121"/>
      <c r="M27" s="121"/>
      <c r="N27" s="121"/>
      <c r="O27" s="121"/>
      <c r="P27" s="122"/>
      <c r="Q27" s="220"/>
    </row>
    <row r="28" spans="1:17" ht="15.75" customHeight="1" thickBot="1">
      <c r="A28" s="219"/>
      <c r="B28" s="210" t="s">
        <v>177</v>
      </c>
      <c r="C28" s="211"/>
      <c r="D28" s="212">
        <f>D24+D26</f>
        <v>3079.485003888889</v>
      </c>
      <c r="E28" s="212">
        <f aca="true" t="shared" si="9" ref="E28:O28">E24+E26</f>
        <v>4668.112807777778</v>
      </c>
      <c r="F28" s="212">
        <f t="shared" si="9"/>
        <v>4383.957411666666</v>
      </c>
      <c r="G28" s="212">
        <f t="shared" si="9"/>
        <v>3712.262415555556</v>
      </c>
      <c r="H28" s="212">
        <f t="shared" si="9"/>
        <v>7968.177819444446</v>
      </c>
      <c r="I28" s="212">
        <f t="shared" si="9"/>
        <v>8556.145623333334</v>
      </c>
      <c r="J28" s="212">
        <f t="shared" si="9"/>
        <v>10612.472627222223</v>
      </c>
      <c r="K28" s="212">
        <f t="shared" si="9"/>
        <v>11556.056031111111</v>
      </c>
      <c r="L28" s="212">
        <f t="shared" si="9"/>
        <v>11867.537435</v>
      </c>
      <c r="M28" s="212">
        <f t="shared" si="9"/>
        <v>13614.52483888889</v>
      </c>
      <c r="N28" s="212">
        <f t="shared" si="9"/>
        <v>15284.18944277778</v>
      </c>
      <c r="O28" s="212">
        <f t="shared" si="9"/>
        <v>17654.21604666667</v>
      </c>
      <c r="P28" s="213"/>
      <c r="Q28" s="220"/>
    </row>
    <row r="29" spans="1:17" ht="15.75" customHeight="1">
      <c r="A29" s="219"/>
      <c r="B29" s="188"/>
      <c r="C29" s="189"/>
      <c r="D29" s="253"/>
      <c r="E29" s="253"/>
      <c r="F29" s="253"/>
      <c r="G29" s="253"/>
      <c r="H29" s="253"/>
      <c r="I29" s="253"/>
      <c r="J29" s="253"/>
      <c r="K29" s="253"/>
      <c r="L29" s="253"/>
      <c r="M29" s="253"/>
      <c r="N29" s="253"/>
      <c r="O29" s="253"/>
      <c r="P29" s="253"/>
      <c r="Q29" s="220"/>
    </row>
    <row r="30" ht="12.75"/>
    <row r="31" ht="12.75"/>
  </sheetData>
  <sheetProtection/>
  <mergeCells count="6">
    <mergeCell ref="H1:J1"/>
    <mergeCell ref="B3:C3"/>
    <mergeCell ref="B7:C7"/>
    <mergeCell ref="B18:C18"/>
    <mergeCell ref="B11:C11"/>
    <mergeCell ref="C2:G2"/>
  </mergeCells>
  <conditionalFormatting sqref="D23:P24 D28:O29">
    <cfRule type="cellIs" priority="1" dxfId="0" operator="lessThan" stopIfTrue="1">
      <formula>0</formula>
    </cfRule>
  </conditionalFormatting>
  <printOptions/>
  <pageMargins left="0.7874015748031497" right="0.7874015748031497" top="0.7480314960629921" bottom="0.6299212598425197" header="0.2755905511811024" footer="0.3937007874015748"/>
  <pageSetup horizontalDpi="600" verticalDpi="600" orientation="portrait" paperSize="9" scale="42" r:id="rId3"/>
  <headerFooter alignWithMargins="0">
    <oddHeader>&amp;CSeite &amp;P</oddHeader>
    <oddFooter>&amp;LDie Vorlage dieser Datei wurde zur Verfügung gestellt durch  Rüdiger ADAMY, Hannover&amp;R&amp;D</oddFooter>
  </headerFooter>
  <legacyDrawing r:id="rId2"/>
</worksheet>
</file>

<file path=xl/worksheets/sheet7.xml><?xml version="1.0" encoding="utf-8"?>
<worksheet xmlns="http://schemas.openxmlformats.org/spreadsheetml/2006/main" xmlns:r="http://schemas.openxmlformats.org/officeDocument/2006/relationships">
  <sheetPr>
    <tabColor indexed="44"/>
  </sheetPr>
  <dimension ref="A1:O53"/>
  <sheetViews>
    <sheetView showGridLines="0" showOutlineSymbols="0" zoomScaleSheetLayoutView="100" zoomScalePageLayoutView="50" workbookViewId="0" topLeftCell="A1">
      <selection activeCell="D41" sqref="D41"/>
    </sheetView>
  </sheetViews>
  <sheetFormatPr defaultColWidth="11.421875" defaultRowHeight="12.75"/>
  <cols>
    <col min="1" max="1" width="4.7109375" style="8" customWidth="1"/>
    <col min="2" max="2" width="33.8515625" style="507" customWidth="1"/>
    <col min="3" max="4" width="12.421875" style="512" customWidth="1"/>
    <col min="5" max="5" width="11.28125" style="8" customWidth="1"/>
    <col min="6" max="6" width="12.28125" style="8" customWidth="1"/>
    <col min="7" max="7" width="11.57421875" style="8" customWidth="1"/>
    <col min="8" max="8" width="11.00390625" style="513" customWidth="1"/>
    <col min="9" max="9" width="11.140625" style="8" customWidth="1"/>
    <col min="10" max="10" width="47.140625" style="8" customWidth="1"/>
    <col min="11" max="11" width="1.1484375" style="8" customWidth="1"/>
    <col min="12" max="12" width="12.7109375" style="8" customWidth="1"/>
    <col min="13" max="13" width="10.7109375" style="8" customWidth="1"/>
    <col min="14" max="14" width="13.140625" style="511" customWidth="1"/>
    <col min="15" max="15" width="15.421875" style="8" customWidth="1"/>
    <col min="16" max="16384" width="11.421875" style="8" customWidth="1"/>
  </cols>
  <sheetData>
    <row r="1" spans="1:15" ht="28.5" customHeight="1" thickBot="1" thickTop="1">
      <c r="A1" s="174"/>
      <c r="B1" s="660" t="s">
        <v>138</v>
      </c>
      <c r="C1" s="660"/>
      <c r="D1" s="660"/>
      <c r="E1" s="660"/>
      <c r="F1" s="660"/>
      <c r="G1" s="660"/>
      <c r="H1" s="660"/>
      <c r="I1" s="660"/>
      <c r="J1" s="244"/>
      <c r="K1" s="245"/>
      <c r="L1" s="493"/>
      <c r="M1" s="493"/>
      <c r="N1" s="493"/>
      <c r="O1" s="494"/>
    </row>
    <row r="2" spans="1:15" ht="39.75" customHeight="1" thickBot="1">
      <c r="A2" s="176"/>
      <c r="B2" s="145" t="s">
        <v>139</v>
      </c>
      <c r="C2" s="146" t="s">
        <v>172</v>
      </c>
      <c r="D2" s="148" t="s">
        <v>137</v>
      </c>
      <c r="E2" s="149" t="s">
        <v>135</v>
      </c>
      <c r="F2" s="150" t="s">
        <v>136</v>
      </c>
      <c r="G2" s="146" t="s">
        <v>194</v>
      </c>
      <c r="H2" s="532" t="s">
        <v>173</v>
      </c>
      <c r="I2" s="147" t="s">
        <v>195</v>
      </c>
      <c r="J2" s="235" t="s">
        <v>145</v>
      </c>
      <c r="K2" s="246"/>
      <c r="L2" s="495"/>
      <c r="M2" s="495"/>
      <c r="N2" s="496"/>
      <c r="O2" s="494"/>
    </row>
    <row r="3" spans="1:15" ht="15.75" customHeight="1" thickTop="1">
      <c r="A3" s="176"/>
      <c r="B3" s="151" t="s">
        <v>8</v>
      </c>
      <c r="C3" s="69">
        <v>20000</v>
      </c>
      <c r="D3" s="76">
        <v>15</v>
      </c>
      <c r="E3" s="152">
        <f aca="true" t="shared" si="0" ref="E3:E15">IF(D3&gt;0,100/D3,0)</f>
        <v>6.666666666666667</v>
      </c>
      <c r="F3" s="153">
        <f aca="true" t="shared" si="1" ref="F3:F15">IF(AND(C3&gt;0,D3&gt;0),C3/D3/12,0)</f>
        <v>111.1111111111111</v>
      </c>
      <c r="G3" s="533">
        <v>0</v>
      </c>
      <c r="H3" s="534">
        <f>G3*I3</f>
        <v>0</v>
      </c>
      <c r="I3" s="535"/>
      <c r="J3" s="26"/>
      <c r="K3" s="247"/>
      <c r="L3" s="497"/>
      <c r="M3" s="498"/>
      <c r="N3" s="499"/>
      <c r="O3" s="494"/>
    </row>
    <row r="4" spans="1:15" ht="15.75" customHeight="1">
      <c r="A4" s="176"/>
      <c r="B4" s="151" t="s">
        <v>180</v>
      </c>
      <c r="C4" s="69">
        <v>0</v>
      </c>
      <c r="D4" s="76">
        <v>33</v>
      </c>
      <c r="E4" s="154">
        <f t="shared" si="0"/>
        <v>3.0303030303030303</v>
      </c>
      <c r="F4" s="153">
        <f t="shared" si="1"/>
        <v>0</v>
      </c>
      <c r="G4" s="536">
        <v>0</v>
      </c>
      <c r="H4" s="99">
        <f aca="true" t="shared" si="2" ref="H4:H15">G4*I4</f>
        <v>0</v>
      </c>
      <c r="I4" s="256"/>
      <c r="J4" s="36"/>
      <c r="K4" s="248"/>
      <c r="L4" s="497"/>
      <c r="M4" s="498"/>
      <c r="N4" s="499"/>
      <c r="O4" s="494"/>
    </row>
    <row r="5" spans="1:15" ht="15.75" customHeight="1">
      <c r="A5" s="176"/>
      <c r="B5" s="151" t="s">
        <v>221</v>
      </c>
      <c r="C5" s="69">
        <v>10000</v>
      </c>
      <c r="D5" s="77">
        <v>8</v>
      </c>
      <c r="E5" s="154">
        <f t="shared" si="0"/>
        <v>12.5</v>
      </c>
      <c r="F5" s="153">
        <f t="shared" si="1"/>
        <v>104.16666666666667</v>
      </c>
      <c r="G5" s="536">
        <v>12500</v>
      </c>
      <c r="H5" s="99">
        <f t="shared" si="2"/>
        <v>187.5</v>
      </c>
      <c r="I5" s="257">
        <v>0.015</v>
      </c>
      <c r="J5" s="27" t="s">
        <v>197</v>
      </c>
      <c r="K5" s="247"/>
      <c r="L5" s="497"/>
      <c r="M5" s="500"/>
      <c r="N5" s="501"/>
      <c r="O5" s="494"/>
    </row>
    <row r="6" spans="1:15" ht="15.75" customHeight="1">
      <c r="A6" s="176"/>
      <c r="B6" s="151" t="s">
        <v>198</v>
      </c>
      <c r="C6" s="69">
        <v>0</v>
      </c>
      <c r="D6" s="77">
        <v>8</v>
      </c>
      <c r="E6" s="154">
        <f t="shared" si="0"/>
        <v>12.5</v>
      </c>
      <c r="F6" s="153">
        <f t="shared" si="1"/>
        <v>0</v>
      </c>
      <c r="G6" s="536"/>
      <c r="H6" s="99">
        <f t="shared" si="2"/>
        <v>0</v>
      </c>
      <c r="I6" s="257"/>
      <c r="J6" s="27" t="s">
        <v>197</v>
      </c>
      <c r="K6" s="247"/>
      <c r="L6" s="497"/>
      <c r="M6" s="500"/>
      <c r="N6" s="501"/>
      <c r="O6" s="494"/>
    </row>
    <row r="7" spans="1:15" ht="15.75" customHeight="1">
      <c r="A7" s="176"/>
      <c r="B7" s="151" t="s">
        <v>196</v>
      </c>
      <c r="C7" s="70">
        <v>10000</v>
      </c>
      <c r="D7" s="77">
        <v>6</v>
      </c>
      <c r="E7" s="154">
        <f t="shared" si="0"/>
        <v>16.666666666666668</v>
      </c>
      <c r="F7" s="153">
        <f t="shared" si="1"/>
        <v>138.88888888888889</v>
      </c>
      <c r="G7" s="536">
        <v>17000</v>
      </c>
      <c r="H7" s="99">
        <f t="shared" si="2"/>
        <v>221</v>
      </c>
      <c r="I7" s="257">
        <v>0.013</v>
      </c>
      <c r="J7" s="27"/>
      <c r="K7" s="247"/>
      <c r="L7" s="497"/>
      <c r="M7" s="500"/>
      <c r="N7" s="501"/>
      <c r="O7" s="494"/>
    </row>
    <row r="8" spans="1:15" ht="15.75" customHeight="1">
      <c r="A8" s="176"/>
      <c r="B8" s="151" t="s">
        <v>199</v>
      </c>
      <c r="C8" s="70">
        <v>0</v>
      </c>
      <c r="D8" s="77">
        <v>9</v>
      </c>
      <c r="E8" s="154">
        <f t="shared" si="0"/>
        <v>11.11111111111111</v>
      </c>
      <c r="F8" s="153">
        <f t="shared" si="1"/>
        <v>0</v>
      </c>
      <c r="G8" s="536"/>
      <c r="H8" s="99">
        <f t="shared" si="2"/>
        <v>0</v>
      </c>
      <c r="I8" s="257"/>
      <c r="J8" s="27"/>
      <c r="K8" s="247"/>
      <c r="L8" s="497"/>
      <c r="M8" s="500"/>
      <c r="N8" s="501"/>
      <c r="O8" s="494"/>
    </row>
    <row r="9" spans="1:15" ht="15.75" customHeight="1">
      <c r="A9" s="176"/>
      <c r="B9" s="151" t="s">
        <v>203</v>
      </c>
      <c r="C9" s="70">
        <v>3000</v>
      </c>
      <c r="D9" s="77">
        <v>8</v>
      </c>
      <c r="E9" s="154">
        <f t="shared" si="0"/>
        <v>12.5</v>
      </c>
      <c r="F9" s="153">
        <f t="shared" si="1"/>
        <v>31.25</v>
      </c>
      <c r="G9" s="536">
        <v>0</v>
      </c>
      <c r="H9" s="99">
        <f t="shared" si="2"/>
        <v>0</v>
      </c>
      <c r="I9" s="257"/>
      <c r="J9" s="27" t="s">
        <v>197</v>
      </c>
      <c r="K9" s="247"/>
      <c r="L9" s="497"/>
      <c r="M9" s="500"/>
      <c r="N9" s="501"/>
      <c r="O9" s="494"/>
    </row>
    <row r="10" spans="1:15" ht="15.75" customHeight="1">
      <c r="A10" s="176"/>
      <c r="B10" s="151" t="s">
        <v>200</v>
      </c>
      <c r="C10" s="70">
        <v>2500</v>
      </c>
      <c r="D10" s="77">
        <v>8</v>
      </c>
      <c r="E10" s="154">
        <f t="shared" si="0"/>
        <v>12.5</v>
      </c>
      <c r="F10" s="153">
        <f t="shared" si="1"/>
        <v>26.041666666666668</v>
      </c>
      <c r="G10" s="536">
        <v>0</v>
      </c>
      <c r="H10" s="99">
        <f t="shared" si="2"/>
        <v>0</v>
      </c>
      <c r="I10" s="257"/>
      <c r="J10" s="27" t="s">
        <v>197</v>
      </c>
      <c r="K10" s="247"/>
      <c r="L10" s="497"/>
      <c r="M10" s="500"/>
      <c r="N10" s="501"/>
      <c r="O10" s="494"/>
    </row>
    <row r="11" spans="1:15" ht="15.75" customHeight="1">
      <c r="A11" s="176"/>
      <c r="B11" s="151" t="s">
        <v>202</v>
      </c>
      <c r="C11" s="70">
        <v>3000</v>
      </c>
      <c r="D11" s="77">
        <v>3</v>
      </c>
      <c r="E11" s="154">
        <f t="shared" si="0"/>
        <v>33.333333333333336</v>
      </c>
      <c r="F11" s="153">
        <f t="shared" si="1"/>
        <v>83.33333333333333</v>
      </c>
      <c r="G11" s="536">
        <v>0</v>
      </c>
      <c r="H11" s="99">
        <f t="shared" si="2"/>
        <v>0</v>
      </c>
      <c r="I11" s="257"/>
      <c r="J11" s="27"/>
      <c r="K11" s="247"/>
      <c r="L11" s="497"/>
      <c r="M11" s="500"/>
      <c r="N11" s="501"/>
      <c r="O11" s="494"/>
    </row>
    <row r="12" spans="1:15" ht="15.75" customHeight="1">
      <c r="A12" s="176"/>
      <c r="B12" s="151" t="s">
        <v>185</v>
      </c>
      <c r="C12" s="70">
        <v>300</v>
      </c>
      <c r="D12" s="77">
        <v>1</v>
      </c>
      <c r="E12" s="154">
        <f t="shared" si="0"/>
        <v>100</v>
      </c>
      <c r="F12" s="153">
        <f t="shared" si="1"/>
        <v>25</v>
      </c>
      <c r="G12" s="536">
        <v>0</v>
      </c>
      <c r="H12" s="99">
        <f t="shared" si="2"/>
        <v>0</v>
      </c>
      <c r="I12" s="257"/>
      <c r="J12" s="162" t="s">
        <v>187</v>
      </c>
      <c r="K12" s="247"/>
      <c r="L12" s="497"/>
      <c r="M12" s="500"/>
      <c r="N12" s="501"/>
      <c r="O12" s="494"/>
    </row>
    <row r="13" spans="1:15" ht="15.75" customHeight="1">
      <c r="A13" s="176"/>
      <c r="B13" s="151" t="s">
        <v>220</v>
      </c>
      <c r="C13" s="70">
        <v>1999</v>
      </c>
      <c r="D13" s="77">
        <v>5</v>
      </c>
      <c r="E13" s="154">
        <f t="shared" si="0"/>
        <v>20</v>
      </c>
      <c r="F13" s="153">
        <f t="shared" si="1"/>
        <v>33.31666666666667</v>
      </c>
      <c r="G13" s="536">
        <v>0</v>
      </c>
      <c r="H13" s="99">
        <f t="shared" si="2"/>
        <v>0</v>
      </c>
      <c r="I13" s="257"/>
      <c r="J13" s="162" t="s">
        <v>186</v>
      </c>
      <c r="K13" s="247"/>
      <c r="L13" s="497"/>
      <c r="M13" s="500"/>
      <c r="N13" s="501"/>
      <c r="O13" s="494"/>
    </row>
    <row r="14" spans="1:15" ht="20.25" customHeight="1">
      <c r="A14" s="176"/>
      <c r="B14" s="127" t="s">
        <v>201</v>
      </c>
      <c r="C14" s="70">
        <v>0</v>
      </c>
      <c r="D14" s="77"/>
      <c r="E14" s="154">
        <f t="shared" si="0"/>
        <v>0</v>
      </c>
      <c r="F14" s="153">
        <f t="shared" si="1"/>
        <v>0</v>
      </c>
      <c r="G14" s="536">
        <v>0</v>
      </c>
      <c r="H14" s="99">
        <f t="shared" si="2"/>
        <v>0</v>
      </c>
      <c r="I14" s="257">
        <v>0.01</v>
      </c>
      <c r="J14" s="236"/>
      <c r="K14" s="247"/>
      <c r="L14" s="497"/>
      <c r="M14" s="500"/>
      <c r="N14" s="501"/>
      <c r="O14" s="494"/>
    </row>
    <row r="15" spans="1:15" ht="15.75" customHeight="1" thickBot="1">
      <c r="A15" s="176"/>
      <c r="B15" s="127" t="s">
        <v>51</v>
      </c>
      <c r="C15" s="70">
        <v>0</v>
      </c>
      <c r="D15" s="77"/>
      <c r="E15" s="237">
        <f t="shared" si="0"/>
        <v>0</v>
      </c>
      <c r="F15" s="238">
        <f t="shared" si="1"/>
        <v>0</v>
      </c>
      <c r="G15" s="537">
        <v>0</v>
      </c>
      <c r="H15" s="538">
        <f t="shared" si="2"/>
        <v>0</v>
      </c>
      <c r="I15" s="539"/>
      <c r="J15" s="162"/>
      <c r="K15" s="247"/>
      <c r="L15" s="497"/>
      <c r="M15" s="500"/>
      <c r="N15" s="501"/>
      <c r="O15" s="494"/>
    </row>
    <row r="16" spans="1:15" ht="15.75" customHeight="1" thickTop="1">
      <c r="A16" s="176"/>
      <c r="B16" s="125" t="s">
        <v>10</v>
      </c>
      <c r="C16" s="37"/>
      <c r="D16" s="40"/>
      <c r="E16" s="41"/>
      <c r="F16" s="42"/>
      <c r="G16" s="37"/>
      <c r="H16" s="38"/>
      <c r="I16" s="39"/>
      <c r="J16" s="48"/>
      <c r="K16" s="247"/>
      <c r="L16" s="497"/>
      <c r="M16" s="500"/>
      <c r="N16" s="501"/>
      <c r="O16" s="494"/>
    </row>
    <row r="17" spans="1:15" ht="15.75" customHeight="1">
      <c r="A17" s="176"/>
      <c r="B17" s="151" t="s">
        <v>22</v>
      </c>
      <c r="C17" s="70">
        <v>500</v>
      </c>
      <c r="D17" s="104"/>
      <c r="E17" s="104"/>
      <c r="F17" s="105"/>
      <c r="G17" s="103"/>
      <c r="H17" s="104"/>
      <c r="I17" s="104"/>
      <c r="J17" s="27"/>
      <c r="K17" s="247"/>
      <c r="L17" s="497"/>
      <c r="M17" s="500"/>
      <c r="N17" s="501"/>
      <c r="O17" s="494"/>
    </row>
    <row r="18" spans="1:15" ht="15.75" customHeight="1">
      <c r="A18" s="176"/>
      <c r="B18" s="151" t="s">
        <v>146</v>
      </c>
      <c r="C18" s="70">
        <v>0</v>
      </c>
      <c r="D18" s="104"/>
      <c r="E18" s="104"/>
      <c r="F18" s="105"/>
      <c r="G18" s="103"/>
      <c r="H18" s="104"/>
      <c r="I18" s="104"/>
      <c r="J18" s="27"/>
      <c r="K18" s="247"/>
      <c r="L18" s="497"/>
      <c r="M18" s="500"/>
      <c r="N18" s="501"/>
      <c r="O18" s="494"/>
    </row>
    <row r="19" spans="1:15" ht="15.75" customHeight="1">
      <c r="A19" s="176"/>
      <c r="B19" s="151" t="s">
        <v>23</v>
      </c>
      <c r="C19" s="70">
        <v>500</v>
      </c>
      <c r="D19" s="104"/>
      <c r="E19" s="104"/>
      <c r="F19" s="105"/>
      <c r="G19" s="103"/>
      <c r="H19" s="104"/>
      <c r="I19" s="104"/>
      <c r="J19" s="27"/>
      <c r="K19" s="247"/>
      <c r="L19" s="497"/>
      <c r="M19" s="500"/>
      <c r="N19" s="501"/>
      <c r="O19" s="494"/>
    </row>
    <row r="20" spans="1:15" ht="15.75" customHeight="1">
      <c r="A20" s="176"/>
      <c r="B20" s="151" t="s">
        <v>147</v>
      </c>
      <c r="C20" s="70">
        <v>0</v>
      </c>
      <c r="D20" s="104"/>
      <c r="E20" s="104"/>
      <c r="F20" s="105"/>
      <c r="G20" s="103"/>
      <c r="H20" s="104"/>
      <c r="I20" s="104"/>
      <c r="J20" s="27"/>
      <c r="K20" s="247"/>
      <c r="L20" s="497"/>
      <c r="M20" s="500"/>
      <c r="N20" s="501"/>
      <c r="O20" s="494"/>
    </row>
    <row r="21" spans="1:15" ht="15.75" customHeight="1">
      <c r="A21" s="176"/>
      <c r="B21" s="151" t="s">
        <v>51</v>
      </c>
      <c r="C21" s="70">
        <v>0</v>
      </c>
      <c r="D21" s="104"/>
      <c r="E21" s="104"/>
      <c r="F21" s="105"/>
      <c r="G21" s="103"/>
      <c r="H21" s="104"/>
      <c r="I21" s="104"/>
      <c r="J21" s="27"/>
      <c r="K21" s="247"/>
      <c r="L21" s="497"/>
      <c r="M21" s="500"/>
      <c r="N21" s="501"/>
      <c r="O21" s="494"/>
    </row>
    <row r="22" spans="1:15" ht="15.75" customHeight="1">
      <c r="A22" s="176"/>
      <c r="B22" s="125" t="s">
        <v>24</v>
      </c>
      <c r="C22" s="71"/>
      <c r="D22" s="71"/>
      <c r="E22" s="71"/>
      <c r="F22" s="73"/>
      <c r="G22" s="71"/>
      <c r="H22" s="72"/>
      <c r="I22" s="71"/>
      <c r="J22" s="27"/>
      <c r="K22" s="247"/>
      <c r="L22" s="497"/>
      <c r="M22" s="500"/>
      <c r="N22" s="501"/>
      <c r="O22" s="494"/>
    </row>
    <row r="23" spans="1:15" ht="15.75" customHeight="1">
      <c r="A23" s="176"/>
      <c r="B23" s="151" t="s">
        <v>19</v>
      </c>
      <c r="C23" s="70">
        <v>2300</v>
      </c>
      <c r="D23" s="104"/>
      <c r="E23" s="104"/>
      <c r="F23" s="105"/>
      <c r="G23" s="103"/>
      <c r="H23" s="104"/>
      <c r="I23" s="104"/>
      <c r="J23" s="27"/>
      <c r="K23" s="247"/>
      <c r="L23" s="497"/>
      <c r="M23" s="500"/>
      <c r="N23" s="501"/>
      <c r="O23" s="494"/>
    </row>
    <row r="24" spans="1:15" ht="15.75" customHeight="1">
      <c r="A24" s="176"/>
      <c r="B24" s="151" t="s">
        <v>9</v>
      </c>
      <c r="C24" s="70">
        <v>3000</v>
      </c>
      <c r="D24" s="104"/>
      <c r="E24" s="104"/>
      <c r="F24" s="105"/>
      <c r="G24" s="103"/>
      <c r="H24" s="104"/>
      <c r="I24" s="104"/>
      <c r="J24" s="27"/>
      <c r="K24" s="247"/>
      <c r="L24" s="497"/>
      <c r="M24" s="500"/>
      <c r="N24" s="501"/>
      <c r="O24" s="494"/>
    </row>
    <row r="25" spans="1:15" ht="15.75" customHeight="1">
      <c r="A25" s="176"/>
      <c r="B25" s="151" t="s">
        <v>181</v>
      </c>
      <c r="C25" s="70">
        <v>0</v>
      </c>
      <c r="D25" s="104"/>
      <c r="E25" s="104"/>
      <c r="F25" s="105"/>
      <c r="G25" s="103"/>
      <c r="H25" s="104"/>
      <c r="I25" s="104"/>
      <c r="J25" s="27"/>
      <c r="K25" s="247"/>
      <c r="L25" s="497"/>
      <c r="M25" s="500"/>
      <c r="N25" s="501"/>
      <c r="O25" s="494"/>
    </row>
    <row r="26" spans="1:15" ht="15.75" customHeight="1">
      <c r="A26" s="176"/>
      <c r="B26" s="151" t="s">
        <v>21</v>
      </c>
      <c r="C26" s="74">
        <v>0</v>
      </c>
      <c r="D26" s="104"/>
      <c r="E26" s="104"/>
      <c r="F26" s="105"/>
      <c r="G26" s="239"/>
      <c r="H26" s="104"/>
      <c r="I26" s="104"/>
      <c r="J26" s="27"/>
      <c r="K26" s="247"/>
      <c r="L26" s="497"/>
      <c r="M26" s="500"/>
      <c r="N26" s="501"/>
      <c r="O26" s="494"/>
    </row>
    <row r="27" spans="1:15" ht="15.75" customHeight="1" thickBot="1">
      <c r="A27" s="176"/>
      <c r="B27" s="155" t="s">
        <v>25</v>
      </c>
      <c r="C27" s="156">
        <f>SUM(C3:C26)</f>
        <v>57099</v>
      </c>
      <c r="D27" s="101"/>
      <c r="E27" s="101"/>
      <c r="F27" s="102">
        <f>SUM(F3:F15)</f>
        <v>553.1083333333333</v>
      </c>
      <c r="G27" s="100">
        <f>SUM(G3:G15)</f>
        <v>29500</v>
      </c>
      <c r="H27" s="100">
        <f>SUM(H3:H15)</f>
        <v>408.5</v>
      </c>
      <c r="I27" s="101"/>
      <c r="J27" s="27"/>
      <c r="K27" s="247"/>
      <c r="L27" s="497"/>
      <c r="M27" s="497"/>
      <c r="N27" s="496"/>
      <c r="O27" s="494"/>
    </row>
    <row r="28" spans="1:15" ht="15.75" customHeight="1" thickTop="1">
      <c r="A28" s="176"/>
      <c r="B28" s="157" t="s">
        <v>140</v>
      </c>
      <c r="C28" s="661" t="s">
        <v>175</v>
      </c>
      <c r="D28" s="661" t="s">
        <v>141</v>
      </c>
      <c r="E28" s="661" t="s">
        <v>142</v>
      </c>
      <c r="F28" s="661" t="s">
        <v>253</v>
      </c>
      <c r="G28" s="663" t="s">
        <v>143</v>
      </c>
      <c r="H28" s="661" t="s">
        <v>255</v>
      </c>
      <c r="I28" s="661" t="s">
        <v>254</v>
      </c>
      <c r="J28" s="27"/>
      <c r="K28" s="177"/>
      <c r="L28" s="167"/>
      <c r="M28" s="167"/>
      <c r="N28" s="496"/>
      <c r="O28" s="494"/>
    </row>
    <row r="29" spans="1:15" ht="27" customHeight="1">
      <c r="A29" s="176"/>
      <c r="B29" s="158" t="s">
        <v>174</v>
      </c>
      <c r="C29" s="662"/>
      <c r="D29" s="662"/>
      <c r="E29" s="662"/>
      <c r="F29" s="662"/>
      <c r="G29" s="664"/>
      <c r="H29" s="662"/>
      <c r="I29" s="662"/>
      <c r="J29" s="27"/>
      <c r="K29" s="249"/>
      <c r="L29" s="502"/>
      <c r="M29" s="502"/>
      <c r="N29" s="499"/>
      <c r="O29" s="494"/>
    </row>
    <row r="30" spans="1:15" ht="15.75" customHeight="1">
      <c r="A30" s="176"/>
      <c r="B30" s="151" t="s">
        <v>204</v>
      </c>
      <c r="C30" s="28">
        <v>8000</v>
      </c>
      <c r="D30" s="28"/>
      <c r="E30" s="258"/>
      <c r="F30" s="240"/>
      <c r="G30" s="240"/>
      <c r="H30" s="240"/>
      <c r="I30" s="159"/>
      <c r="J30" s="27"/>
      <c r="K30" s="250"/>
      <c r="L30" s="503"/>
      <c r="M30" s="503"/>
      <c r="N30" s="496"/>
      <c r="O30" s="494"/>
    </row>
    <row r="31" spans="1:15" ht="15.75" customHeight="1">
      <c r="A31" s="176"/>
      <c r="B31" s="151" t="s">
        <v>205</v>
      </c>
      <c r="C31" s="28"/>
      <c r="D31" s="28"/>
      <c r="E31" s="258"/>
      <c r="F31" s="160"/>
      <c r="G31" s="160"/>
      <c r="H31" s="160"/>
      <c r="I31" s="161"/>
      <c r="J31" s="27"/>
      <c r="K31" s="250"/>
      <c r="L31" s="503"/>
      <c r="M31" s="503"/>
      <c r="N31" s="496"/>
      <c r="O31" s="494"/>
    </row>
    <row r="32" spans="1:15" ht="15.75" customHeight="1">
      <c r="A32" s="176"/>
      <c r="B32" s="151" t="s">
        <v>206</v>
      </c>
      <c r="C32" s="28">
        <v>6200</v>
      </c>
      <c r="D32" s="28"/>
      <c r="E32" s="258"/>
      <c r="F32" s="160"/>
      <c r="G32" s="160"/>
      <c r="H32" s="160"/>
      <c r="I32" s="161"/>
      <c r="J32" s="27"/>
      <c r="K32" s="250"/>
      <c r="L32" s="503"/>
      <c r="M32" s="503"/>
      <c r="N32" s="496"/>
      <c r="O32" s="494"/>
    </row>
    <row r="33" spans="1:15" ht="15.75" customHeight="1">
      <c r="A33" s="176"/>
      <c r="B33" s="151" t="s">
        <v>2</v>
      </c>
      <c r="C33" s="29">
        <v>0</v>
      </c>
      <c r="D33" s="29" t="s">
        <v>144</v>
      </c>
      <c r="E33" s="259">
        <v>0.11</v>
      </c>
      <c r="F33" s="160">
        <f>C33*E33/12</f>
        <v>0</v>
      </c>
      <c r="G33" s="160"/>
      <c r="H33" s="160"/>
      <c r="I33" s="161"/>
      <c r="J33" s="27"/>
      <c r="K33" s="177"/>
      <c r="L33" s="503"/>
      <c r="M33" s="503"/>
      <c r="N33" s="496"/>
      <c r="O33" s="494"/>
    </row>
    <row r="34" spans="1:15" ht="15.75" customHeight="1">
      <c r="A34" s="176"/>
      <c r="B34" s="151" t="s">
        <v>4</v>
      </c>
      <c r="C34" s="29">
        <v>32000</v>
      </c>
      <c r="D34" s="29">
        <v>6</v>
      </c>
      <c r="E34" s="259">
        <v>0.05</v>
      </c>
      <c r="F34" s="160">
        <f>C34*$E$34/12</f>
        <v>133.33333333333334</v>
      </c>
      <c r="G34" s="160">
        <f>IF(C34&gt;0,C34/D34/12,0)</f>
        <v>444.4444444444444</v>
      </c>
      <c r="H34" s="160">
        <f>(C34-(G34*12))*$E$34/12</f>
        <v>111.11111111111113</v>
      </c>
      <c r="I34" s="160">
        <f>(C34-(G34*24))*$E$34/12</f>
        <v>88.8888888888889</v>
      </c>
      <c r="J34" s="27"/>
      <c r="K34" s="177"/>
      <c r="L34" s="503"/>
      <c r="M34" s="503"/>
      <c r="N34" s="504"/>
      <c r="O34" s="494"/>
    </row>
    <row r="35" spans="1:15" ht="15.75" customHeight="1">
      <c r="A35" s="176"/>
      <c r="B35" s="151" t="s">
        <v>3</v>
      </c>
      <c r="C35" s="29">
        <v>12000</v>
      </c>
      <c r="D35" s="29">
        <v>15</v>
      </c>
      <c r="E35" s="259">
        <v>0.03</v>
      </c>
      <c r="F35" s="160">
        <f>C35*E35/12</f>
        <v>30</v>
      </c>
      <c r="G35" s="160">
        <f>IF(C35&gt;0,C35/D35/12,0)</f>
        <v>66.66666666666667</v>
      </c>
      <c r="H35" s="160">
        <f>(C35-(G35*12))*$E$35/12</f>
        <v>28</v>
      </c>
      <c r="I35" s="160">
        <f>(C35-(G35*24))*$E$35/12</f>
        <v>26</v>
      </c>
      <c r="J35" s="27"/>
      <c r="K35" s="177"/>
      <c r="L35" s="503"/>
      <c r="M35" s="503"/>
      <c r="N35" s="504"/>
      <c r="O35" s="494"/>
    </row>
    <row r="36" spans="1:15" ht="15.75" customHeight="1">
      <c r="A36" s="176"/>
      <c r="B36" s="151" t="s">
        <v>51</v>
      </c>
      <c r="C36" s="75">
        <v>3000</v>
      </c>
      <c r="D36" s="30">
        <v>8</v>
      </c>
      <c r="E36" s="260">
        <v>0.04</v>
      </c>
      <c r="F36" s="160">
        <f>C36*E36/12</f>
        <v>10</v>
      </c>
      <c r="G36" s="160">
        <f>IF(C36&gt;0,C36/D36/12,0)</f>
        <v>31.25</v>
      </c>
      <c r="H36" s="160">
        <f>(C36-(G36*12))*$E$36/12</f>
        <v>8.75</v>
      </c>
      <c r="I36" s="160">
        <f>(C36-(G36*24))*$E$36/12</f>
        <v>7.5</v>
      </c>
      <c r="J36" s="27"/>
      <c r="K36" s="250"/>
      <c r="L36" s="503"/>
      <c r="M36" s="503"/>
      <c r="N36" s="496"/>
      <c r="O36" s="494"/>
    </row>
    <row r="37" spans="1:15" ht="15.75" customHeight="1" thickBot="1">
      <c r="A37" s="176"/>
      <c r="B37" s="241" t="s">
        <v>25</v>
      </c>
      <c r="C37" s="242">
        <f>SUM(C30:C36)</f>
        <v>61200</v>
      </c>
      <c r="D37" s="243"/>
      <c r="E37" s="243"/>
      <c r="F37" s="242">
        <f>SUM(F33:F36)</f>
        <v>173.33333333333334</v>
      </c>
      <c r="G37" s="242">
        <f>SUM(G34:G36)</f>
        <v>542.3611111111111</v>
      </c>
      <c r="H37" s="242">
        <f>SUM(H33:H36)</f>
        <v>147.86111111111114</v>
      </c>
      <c r="I37" s="242">
        <f>SUM(I33:I36)</f>
        <v>122.3888888888889</v>
      </c>
      <c r="J37" s="31"/>
      <c r="K37" s="250"/>
      <c r="L37" s="503"/>
      <c r="M37" s="503"/>
      <c r="N37" s="496"/>
      <c r="O37" s="494"/>
    </row>
    <row r="38" spans="1:15" ht="15.75" customHeight="1" thickBot="1">
      <c r="A38" s="181"/>
      <c r="B38" s="183"/>
      <c r="C38" s="251"/>
      <c r="D38" s="251"/>
      <c r="E38" s="182"/>
      <c r="F38" s="182"/>
      <c r="G38" s="182"/>
      <c r="H38" s="184"/>
      <c r="I38" s="182"/>
      <c r="J38" s="182"/>
      <c r="K38" s="252"/>
      <c r="L38" s="505"/>
      <c r="M38" s="505"/>
      <c r="N38" s="506"/>
      <c r="O38" s="494"/>
    </row>
    <row r="39" spans="1:13" ht="13.5" thickTop="1">
      <c r="A39" s="18"/>
      <c r="C39" s="508"/>
      <c r="D39" s="508"/>
      <c r="E39" s="509"/>
      <c r="F39" s="509"/>
      <c r="G39" s="509"/>
      <c r="H39" s="510"/>
      <c r="I39" s="509"/>
      <c r="J39" s="509"/>
      <c r="K39" s="509"/>
      <c r="L39" s="509"/>
      <c r="M39" s="509"/>
    </row>
    <row r="40" ht="12.75"/>
    <row r="53" ht="12.75">
      <c r="C53" s="512">
        <f>IF(H17=0,C17,0)</f>
        <v>500</v>
      </c>
    </row>
  </sheetData>
  <sheetProtection/>
  <mergeCells count="8">
    <mergeCell ref="B1:I1"/>
    <mergeCell ref="E28:E29"/>
    <mergeCell ref="F28:F29"/>
    <mergeCell ref="G28:G29"/>
    <mergeCell ref="D28:D29"/>
    <mergeCell ref="C28:C29"/>
    <mergeCell ref="H28:H29"/>
    <mergeCell ref="I28:I29"/>
  </mergeCells>
  <printOptions/>
  <pageMargins left="0.787401575" right="0.787401575" top="1.85" bottom="0.984251969" header="0.4921259845" footer="0.4921259845"/>
  <pageSetup horizontalDpi="600" verticalDpi="600" orientation="landscape" paperSize="9" scale="61" r:id="rId3"/>
  <headerFooter alignWithMargins="0">
    <oddHeader>&amp;CSeite &amp;P</oddHeader>
    <oddFooter>&amp;LDie Vorlage dieser Datei wurde zur Verfügung gestellt durch Rüdiger ADAMY, Hannover&amp;R&amp;D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U+E Vorschau</dc:title>
  <dc:subject/>
  <dc:creator>ADAMY Rüdiger</dc:creator>
  <cp:keywords/>
  <dc:description/>
  <cp:lastModifiedBy>Arndt, Niels</cp:lastModifiedBy>
  <cp:lastPrinted>2011-01-21T10:39:26Z</cp:lastPrinted>
  <dcterms:created xsi:type="dcterms:W3CDTF">2004-11-13T19:48:05Z</dcterms:created>
  <dcterms:modified xsi:type="dcterms:W3CDTF">2016-04-20T08:32:48Z</dcterms:modified>
  <cp:category/>
  <cp:version/>
  <cp:contentType/>
  <cp:contentStatus/>
</cp:coreProperties>
</file>